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0230" tabRatio="710" activeTab="1"/>
  </bookViews>
  <sheets>
    <sheet name="p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</sheets>
  <definedNames>
    <definedName name="_xlnm.Print_Area" localSheetId="4">'Április'!$A$4:$L$195</definedName>
    <definedName name="_xlnm.Print_Area" localSheetId="8">'Augusztus'!$A$4:$L$195</definedName>
    <definedName name="_xlnm.Print_Area" localSheetId="12">'December'!$A$4:$L$195</definedName>
    <definedName name="_xlnm.Print_Area" localSheetId="2">'Február'!$A$4:$L$195</definedName>
    <definedName name="_xlnm.Print_Area" localSheetId="1">'Január'!$A$4:$L$195</definedName>
    <definedName name="_xlnm.Print_Area" localSheetId="7">'Július'!$A$4:$L$195</definedName>
    <definedName name="_xlnm.Print_Area" localSheetId="6">'Június'!$A$4:$L$195</definedName>
    <definedName name="_xlnm.Print_Area" localSheetId="5">'Május'!$A$4:$L$195</definedName>
    <definedName name="_xlnm.Print_Area" localSheetId="3">'Március'!$A$4:$L$195</definedName>
    <definedName name="_xlnm.Print_Area" localSheetId="11">'November'!$A$4:$L$195</definedName>
    <definedName name="_xlnm.Print_Area" localSheetId="10">'Október'!$A$4:$L$195</definedName>
    <definedName name="_xlnm.Print_Area" localSheetId="9">'Szeptember'!$A$4:$L$195</definedName>
  </definedNames>
  <calcPr fullCalcOnLoad="1"/>
</workbook>
</file>

<file path=xl/sharedStrings.xml><?xml version="1.0" encoding="utf-8"?>
<sst xmlns="http://schemas.openxmlformats.org/spreadsheetml/2006/main" count="4097" uniqueCount="99">
  <si>
    <t>Vezetékes telefonok !</t>
  </si>
  <si>
    <t>1.</t>
  </si>
  <si>
    <t>Vezetékes telefon</t>
  </si>
  <si>
    <t>Tel.sz</t>
  </si>
  <si>
    <t>ÁFA nélküli összeg</t>
  </si>
  <si>
    <t>ÁFA</t>
  </si>
  <si>
    <t>B° Összeg</t>
  </si>
  <si>
    <t>%</t>
  </si>
  <si>
    <t>20% természetbeni jutt.</t>
  </si>
  <si>
    <t>Maradék összeg</t>
  </si>
  <si>
    <t>Megosztásos ÁFA-s B°</t>
  </si>
  <si>
    <t>Megosztásos Nem ÁFA-s tétel</t>
  </si>
  <si>
    <t>Mindösszesen Ellenőrzés</t>
  </si>
  <si>
    <r>
      <t>70%</t>
    </r>
    <r>
      <rPr>
        <sz val="10"/>
        <rFont val="Arial"/>
        <family val="0"/>
      </rPr>
      <t>-ban levonható ÁFA (SZJA 64.20.11, 12, 16)</t>
    </r>
  </si>
  <si>
    <r>
      <t>100%</t>
    </r>
    <r>
      <rPr>
        <sz val="10"/>
        <rFont val="Arial"/>
        <family val="0"/>
      </rPr>
      <t>-ban levonható ÁFA (SZJA 64.20.14, 15, 17-től)</t>
    </r>
  </si>
  <si>
    <t>Késedelmi kamat</t>
  </si>
  <si>
    <t>Összesen</t>
  </si>
  <si>
    <t>ÁFA-sból: 16,67% ÁFA</t>
  </si>
  <si>
    <t>T 5575</t>
  </si>
  <si>
    <t>T 5282</t>
  </si>
  <si>
    <t>T 4541</t>
  </si>
  <si>
    <t>T 466</t>
  </si>
  <si>
    <t>Könyvelése</t>
  </si>
  <si>
    <t>2.</t>
  </si>
  <si>
    <t>3.</t>
  </si>
  <si>
    <t>4.</t>
  </si>
  <si>
    <t>5.</t>
  </si>
  <si>
    <t>6.</t>
  </si>
  <si>
    <t>Összes Vezetékes Term.b.j</t>
  </si>
  <si>
    <t>Mobil telefonok !</t>
  </si>
  <si>
    <t>Mobil telefon</t>
  </si>
  <si>
    <t>080000627268 2008.01.17</t>
  </si>
  <si>
    <t>Összes Mobil Term.b.j</t>
  </si>
  <si>
    <t>Vezetékes</t>
  </si>
  <si>
    <t>Munkav.</t>
  </si>
  <si>
    <t>Nem munkavisz.</t>
  </si>
  <si>
    <t>20% term.j</t>
  </si>
  <si>
    <t>1. tel.sz</t>
  </si>
  <si>
    <t>2. tel.sz</t>
  </si>
  <si>
    <t>3. tel.sz</t>
  </si>
  <si>
    <t>4. tel.sz</t>
  </si>
  <si>
    <t>5. tel.sz</t>
  </si>
  <si>
    <t>6. tel.sz</t>
  </si>
  <si>
    <t>Mobil</t>
  </si>
  <si>
    <t xml:space="preserve">Telefon természetbeni juttatás vélelmezett: </t>
  </si>
  <si>
    <t>Munkavállaló</t>
  </si>
  <si>
    <t>Nem munkavállaló</t>
  </si>
  <si>
    <t>T 566</t>
  </si>
  <si>
    <t>K 46213</t>
  </si>
  <si>
    <r>
      <t xml:space="preserve">Fizetendő </t>
    </r>
    <r>
      <rPr>
        <b/>
        <sz val="8"/>
        <rFont val="Arial"/>
        <family val="0"/>
      </rPr>
      <t>TB 29%</t>
    </r>
    <r>
      <rPr>
        <sz val="8"/>
        <rFont val="Arial"/>
        <family val="0"/>
      </rPr>
      <t xml:space="preserve"> adóval növelt összeg után</t>
    </r>
  </si>
  <si>
    <t>Nyugdíjjár.</t>
  </si>
  <si>
    <t>K 4641-T</t>
  </si>
  <si>
    <t>K 4642-T</t>
  </si>
  <si>
    <t>K 46442</t>
  </si>
  <si>
    <t>K 46312-T</t>
  </si>
  <si>
    <r>
      <t xml:space="preserve">Fizetendő </t>
    </r>
    <r>
      <rPr>
        <b/>
        <sz val="10"/>
        <rFont val="Arial"/>
        <family val="2"/>
      </rPr>
      <t>SZJA 54%</t>
    </r>
  </si>
  <si>
    <r>
      <t xml:space="preserve">Fizetendő </t>
    </r>
    <r>
      <rPr>
        <b/>
        <sz val="10"/>
        <rFont val="Arial"/>
        <family val="2"/>
      </rPr>
      <t>Term.beni Eü.</t>
    </r>
    <r>
      <rPr>
        <sz val="10"/>
        <rFont val="Arial"/>
        <family val="0"/>
      </rPr>
      <t xml:space="preserve"> Hozzájárulás</t>
    </r>
  </si>
  <si>
    <r>
      <t xml:space="preserve">Fizetendő </t>
    </r>
    <r>
      <rPr>
        <b/>
        <sz val="10"/>
        <rFont val="Arial"/>
        <family val="2"/>
      </rPr>
      <t>Pénzbeni</t>
    </r>
    <r>
      <rPr>
        <sz val="10"/>
        <rFont val="Arial"/>
        <family val="0"/>
      </rPr>
      <t xml:space="preserve"> Eü. Hozzájárulás</t>
    </r>
  </si>
  <si>
    <r>
      <t xml:space="preserve">Fizetendő </t>
    </r>
    <r>
      <rPr>
        <b/>
        <sz val="10"/>
        <rFont val="Arial"/>
        <family val="2"/>
      </rPr>
      <t>Munkaadói 3%</t>
    </r>
    <r>
      <rPr>
        <sz val="10"/>
        <rFont val="Arial"/>
        <family val="0"/>
      </rPr>
      <t xml:space="preserve"> - Term.b.jutt. Után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</si>
  <si>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</si>
  <si>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</si>
  <si>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</si>
  <si>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</si>
  <si>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</si>
  <si>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</si>
  <si>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</si>
  <si>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</si>
  <si>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</si>
  <si>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</si>
  <si>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</si>
  <si>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</si>
  <si>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CÉG</t>
  </si>
  <si>
    <t>Hónap</t>
  </si>
  <si>
    <t>Adószám</t>
  </si>
  <si>
    <t>Cg.</t>
  </si>
  <si>
    <t>Pf. 15</t>
  </si>
  <si>
    <t>Pf. 21</t>
  </si>
  <si>
    <t>Pf. 27</t>
  </si>
  <si>
    <t>Paraméterek lapról:</t>
  </si>
  <si>
    <t>Hónap beállítása:</t>
  </si>
  <si>
    <t>T 4821</t>
  </si>
  <si>
    <t>1111, VÁROS, UTCA HÁZSZÁM</t>
  </si>
  <si>
    <t>12345678-2-05</t>
  </si>
  <si>
    <t>12345678-2-06</t>
  </si>
  <si>
    <t>12345678-2-07</t>
  </si>
  <si>
    <t>12345678-2-08</t>
  </si>
  <si>
    <t>05-09-123456</t>
  </si>
  <si>
    <t>05-09-123457</t>
  </si>
  <si>
    <t>05-09-123458</t>
  </si>
  <si>
    <t>05-09-123459</t>
  </si>
  <si>
    <t>Választ</t>
  </si>
  <si>
    <t>http://ados.blog.hu</t>
  </si>
  <si>
    <t>Készítette: Taxameter</t>
  </si>
  <si>
    <t>0031 2008.02.01</t>
  </si>
  <si>
    <t>Kiválasztott cég</t>
  </si>
  <si>
    <t>Alfa Kft</t>
  </si>
  <si>
    <t>Béta Kft</t>
  </si>
  <si>
    <t>Gamma Kft</t>
  </si>
  <si>
    <t>Delta Kft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</si>
</sst>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%"/>
    <numFmt numFmtId="169" formatCode="_-* #,##0.0\ _F_t_-;\-* #,##0.0\ _F_t_-;_-* &quot;-&quot;?\ _F_t_-;_-@_-"/>
    <numFmt numFmtId="170" formatCode="#,##0\ _F_t"/>
    <numFmt numFmtId="171" formatCode="#,##0.0"/>
  </numFmts>
  <fonts count="16">
    <font>
      <sz val="10"/>
      <name val="Arial"/>
      <family val="0"/>
    </font>
    <font>
      <sz val="8"/>
      <name val="Arial"/>
      <family val="0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/>
    </border>
    <border>
      <left style="thin">
        <color indexed="8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10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10" fontId="4" fillId="0" borderId="0" xfId="2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1" fontId="0" fillId="2" borderId="5" xfId="15" applyNumberFormat="1" applyFill="1" applyBorder="1" applyAlignment="1">
      <alignment/>
    </xf>
    <xf numFmtId="166" fontId="0" fillId="0" borderId="6" xfId="15" applyNumberFormat="1" applyFill="1" applyBorder="1" applyAlignment="1">
      <alignment/>
    </xf>
    <xf numFmtId="166" fontId="0" fillId="0" borderId="7" xfId="15" applyNumberFormat="1" applyFill="1" applyBorder="1" applyAlignment="1">
      <alignment/>
    </xf>
    <xf numFmtId="9" fontId="4" fillId="0" borderId="8" xfId="20" applyFont="1" applyFill="1" applyBorder="1" applyAlignment="1">
      <alignment horizontal="center"/>
    </xf>
    <xf numFmtId="166" fontId="0" fillId="0" borderId="8" xfId="15" applyNumberFormat="1" applyFill="1" applyBorder="1" applyAlignment="1">
      <alignment/>
    </xf>
    <xf numFmtId="166" fontId="0" fillId="0" borderId="9" xfId="15" applyNumberFormat="1" applyFill="1" applyBorder="1" applyAlignment="1">
      <alignment/>
    </xf>
    <xf numFmtId="171" fontId="0" fillId="2" borderId="10" xfId="15" applyNumberFormat="1" applyFill="1" applyBorder="1" applyAlignment="1">
      <alignment/>
    </xf>
    <xf numFmtId="166" fontId="0" fillId="0" borderId="11" xfId="15" applyNumberFormat="1" applyFill="1" applyBorder="1" applyAlignment="1">
      <alignment/>
    </xf>
    <xf numFmtId="166" fontId="0" fillId="0" borderId="12" xfId="15" applyNumberFormat="1" applyFill="1" applyBorder="1" applyAlignment="1">
      <alignment/>
    </xf>
    <xf numFmtId="9" fontId="4" fillId="0" borderId="13" xfId="20" applyFont="1" applyFill="1" applyBorder="1" applyAlignment="1">
      <alignment horizontal="center"/>
    </xf>
    <xf numFmtId="166" fontId="0" fillId="0" borderId="13" xfId="15" applyNumberFormat="1" applyFill="1" applyBorder="1" applyAlignment="1">
      <alignment/>
    </xf>
    <xf numFmtId="166" fontId="0" fillId="0" borderId="14" xfId="15" applyNumberFormat="1" applyFill="1" applyBorder="1" applyAlignment="1">
      <alignment/>
    </xf>
    <xf numFmtId="171" fontId="0" fillId="2" borderId="15" xfId="15" applyNumberFormat="1" applyFill="1" applyBorder="1" applyAlignment="1">
      <alignment/>
    </xf>
    <xf numFmtId="166" fontId="0" fillId="0" borderId="16" xfId="15" applyNumberFormat="1" applyFill="1" applyBorder="1" applyAlignment="1">
      <alignment/>
    </xf>
    <xf numFmtId="166" fontId="0" fillId="0" borderId="17" xfId="15" applyNumberFormat="1" applyFill="1" applyBorder="1" applyAlignment="1">
      <alignment/>
    </xf>
    <xf numFmtId="9" fontId="4" fillId="0" borderId="18" xfId="20" applyFont="1" applyFill="1" applyBorder="1" applyAlignment="1">
      <alignment horizontal="center"/>
    </xf>
    <xf numFmtId="166" fontId="0" fillId="0" borderId="18" xfId="15" applyNumberFormat="1" applyFill="1" applyBorder="1" applyAlignment="1">
      <alignment/>
    </xf>
    <xf numFmtId="166" fontId="0" fillId="0" borderId="19" xfId="15" applyNumberForma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20" xfId="0" applyFill="1" applyBorder="1" applyAlignment="1">
      <alignment/>
    </xf>
    <xf numFmtId="166" fontId="6" fillId="0" borderId="5" xfId="15" applyNumberFormat="1" applyFont="1" applyFill="1" applyBorder="1" applyAlignment="1">
      <alignment/>
    </xf>
    <xf numFmtId="166" fontId="6" fillId="0" borderId="21" xfId="15" applyNumberFormat="1" applyFont="1" applyFill="1" applyBorder="1" applyAlignment="1">
      <alignment/>
    </xf>
    <xf numFmtId="166" fontId="6" fillId="0" borderId="22" xfId="15" applyNumberFormat="1" applyFont="1" applyFill="1" applyBorder="1" applyAlignment="1">
      <alignment/>
    </xf>
    <xf numFmtId="9" fontId="4" fillId="0" borderId="23" xfId="20" applyFont="1" applyFill="1" applyBorder="1" applyAlignment="1">
      <alignment horizontal="center"/>
    </xf>
    <xf numFmtId="166" fontId="6" fillId="0" borderId="24" xfId="15" applyNumberFormat="1" applyFont="1" applyFill="1" applyBorder="1" applyAlignment="1">
      <alignment/>
    </xf>
    <xf numFmtId="166" fontId="6" fillId="0" borderId="25" xfId="15" applyNumberFormat="1" applyFont="1" applyFill="1" applyBorder="1" applyAlignment="1">
      <alignment/>
    </xf>
    <xf numFmtId="9" fontId="4" fillId="0" borderId="26" xfId="20" applyFont="1" applyFill="1" applyBorder="1" applyAlignment="1">
      <alignment horizontal="center"/>
    </xf>
    <xf numFmtId="166" fontId="6" fillId="0" borderId="26" xfId="15" applyNumberFormat="1" applyFont="1" applyFill="1" applyBorder="1" applyAlignment="1">
      <alignment/>
    </xf>
    <xf numFmtId="166" fontId="6" fillId="0" borderId="27" xfId="15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66" fontId="0" fillId="0" borderId="30" xfId="15" applyNumberFormat="1" applyFill="1" applyBorder="1" applyAlignment="1">
      <alignment/>
    </xf>
    <xf numFmtId="166" fontId="0" fillId="0" borderId="31" xfId="15" applyNumberFormat="1" applyFill="1" applyBorder="1" applyAlignment="1">
      <alignment/>
    </xf>
    <xf numFmtId="166" fontId="0" fillId="0" borderId="32" xfId="15" applyNumberFormat="1" applyFill="1" applyBorder="1" applyAlignment="1">
      <alignment/>
    </xf>
    <xf numFmtId="9" fontId="4" fillId="0" borderId="32" xfId="20" applyFont="1" applyFill="1" applyBorder="1" applyAlignment="1">
      <alignment horizontal="center"/>
    </xf>
    <xf numFmtId="166" fontId="7" fillId="0" borderId="32" xfId="15" applyNumberFormat="1" applyFont="1" applyFill="1" applyBorder="1" applyAlignment="1">
      <alignment/>
    </xf>
    <xf numFmtId="13" fontId="4" fillId="0" borderId="33" xfId="20" applyNumberFormat="1" applyFont="1" applyFill="1" applyBorder="1" applyAlignment="1">
      <alignment horizontal="center"/>
    </xf>
    <xf numFmtId="166" fontId="6" fillId="0" borderId="33" xfId="15" applyNumberFormat="1" applyFont="1" applyFill="1" applyBorder="1" applyAlignment="1">
      <alignment/>
    </xf>
    <xf numFmtId="166" fontId="0" fillId="0" borderId="34" xfId="15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15" applyNumberFormat="1" applyFill="1" applyBorder="1" applyAlignment="1">
      <alignment/>
    </xf>
    <xf numFmtId="9" fontId="4" fillId="0" borderId="0" xfId="20" applyFont="1" applyFill="1" applyBorder="1" applyAlignment="1">
      <alignment horizontal="center"/>
    </xf>
    <xf numFmtId="10" fontId="4" fillId="0" borderId="0" xfId="20" applyNumberFormat="1" applyFont="1" applyFill="1" applyBorder="1" applyAlignment="1">
      <alignment horizontal="center"/>
    </xf>
    <xf numFmtId="166" fontId="0" fillId="0" borderId="36" xfId="15" applyNumberFormat="1" applyFill="1" applyBorder="1" applyAlignment="1">
      <alignment/>
    </xf>
    <xf numFmtId="49" fontId="8" fillId="0" borderId="2" xfId="15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3" fontId="10" fillId="0" borderId="37" xfId="15" applyNumberFormat="1" applyFont="1" applyFill="1" applyBorder="1" applyAlignment="1">
      <alignment horizontal="center"/>
    </xf>
    <xf numFmtId="166" fontId="8" fillId="0" borderId="2" xfId="15" applyNumberFormat="1" applyFont="1" applyFill="1" applyBorder="1" applyAlignment="1">
      <alignment horizontal="center"/>
    </xf>
    <xf numFmtId="166" fontId="0" fillId="0" borderId="0" xfId="15" applyNumberForma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3" fontId="10" fillId="0" borderId="37" xfId="15" applyNumberFormat="1" applyFont="1" applyFill="1" applyBorder="1" applyAlignment="1">
      <alignment horizontal="right"/>
    </xf>
    <xf numFmtId="166" fontId="0" fillId="0" borderId="29" xfId="15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8" xfId="0" applyFill="1" applyBorder="1" applyAlignment="1">
      <alignment/>
    </xf>
    <xf numFmtId="166" fontId="0" fillId="0" borderId="0" xfId="15" applyNumberFormat="1" applyFill="1" applyAlignment="1">
      <alignment/>
    </xf>
    <xf numFmtId="9" fontId="4" fillId="0" borderId="0" xfId="20" applyFont="1" applyFill="1" applyAlignment="1">
      <alignment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71" fontId="0" fillId="2" borderId="5" xfId="15" applyNumberFormat="1" applyFont="1" applyFill="1" applyBorder="1" applyAlignment="1">
      <alignment/>
    </xf>
    <xf numFmtId="43" fontId="0" fillId="0" borderId="11" xfId="15" applyNumberFormat="1" applyFill="1" applyBorder="1" applyAlignment="1">
      <alignment/>
    </xf>
    <xf numFmtId="165" fontId="0" fillId="0" borderId="12" xfId="15" applyNumberFormat="1" applyFill="1" applyBorder="1" applyAlignment="1">
      <alignment/>
    </xf>
    <xf numFmtId="165" fontId="0" fillId="0" borderId="17" xfId="15" applyNumberFormat="1" applyFill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NumberFormat="1" applyFill="1" applyBorder="1" applyAlignment="1">
      <alignment/>
    </xf>
    <xf numFmtId="171" fontId="0" fillId="0" borderId="0" xfId="0" applyNumberFormat="1" applyFill="1" applyAlignment="1">
      <alignment/>
    </xf>
    <xf numFmtId="43" fontId="4" fillId="0" borderId="0" xfId="15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 wrapText="1"/>
    </xf>
    <xf numFmtId="166" fontId="11" fillId="3" borderId="1" xfId="15" applyNumberFormat="1" applyFont="1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5" xfId="0" applyFill="1" applyBorder="1" applyAlignment="1">
      <alignment/>
    </xf>
    <xf numFmtId="166" fontId="0" fillId="2" borderId="41" xfId="15" applyNumberFormat="1" applyFill="1" applyBorder="1" applyAlignment="1">
      <alignment horizontal="center"/>
    </xf>
    <xf numFmtId="166" fontId="0" fillId="2" borderId="42" xfId="15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 vertical="center" wrapText="1"/>
    </xf>
    <xf numFmtId="166" fontId="0" fillId="0" borderId="43" xfId="15" applyNumberFormat="1" applyFill="1" applyBorder="1" applyAlignment="1">
      <alignment horizontal="center"/>
    </xf>
    <xf numFmtId="166" fontId="0" fillId="0" borderId="43" xfId="0" applyNumberFormat="1" applyFill="1" applyBorder="1" applyAlignment="1">
      <alignment/>
    </xf>
    <xf numFmtId="0" fontId="0" fillId="0" borderId="10" xfId="0" applyFill="1" applyBorder="1" applyAlignment="1">
      <alignment/>
    </xf>
    <xf numFmtId="166" fontId="0" fillId="2" borderId="44" xfId="15" applyNumberFormat="1" applyFill="1" applyBorder="1" applyAlignment="1">
      <alignment horizontal="center"/>
    </xf>
    <xf numFmtId="166" fontId="0" fillId="2" borderId="45" xfId="15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 vertical="center" wrapText="1"/>
    </xf>
    <xf numFmtId="166" fontId="0" fillId="0" borderId="43" xfId="15" applyNumberFormat="1" applyFill="1" applyBorder="1" applyAlignment="1">
      <alignment/>
    </xf>
    <xf numFmtId="0" fontId="0" fillId="0" borderId="15" xfId="0" applyFill="1" applyBorder="1" applyAlignment="1">
      <alignment/>
    </xf>
    <xf numFmtId="166" fontId="0" fillId="2" borderId="46" xfId="15" applyNumberFormat="1" applyFill="1" applyBorder="1" applyAlignment="1">
      <alignment horizontal="center"/>
    </xf>
    <xf numFmtId="166" fontId="0" fillId="2" borderId="47" xfId="15" applyNumberFormat="1" applyFill="1" applyBorder="1" applyAlignment="1">
      <alignment horizontal="center"/>
    </xf>
    <xf numFmtId="0" fontId="0" fillId="0" borderId="30" xfId="0" applyFill="1" applyBorder="1" applyAlignment="1">
      <alignment/>
    </xf>
    <xf numFmtId="166" fontId="0" fillId="2" borderId="48" xfId="15" applyNumberFormat="1" applyFill="1" applyBorder="1" applyAlignment="1">
      <alignment horizontal="center"/>
    </xf>
    <xf numFmtId="166" fontId="0" fillId="2" borderId="49" xfId="15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 vertical="center" wrapText="1"/>
    </xf>
    <xf numFmtId="166" fontId="0" fillId="0" borderId="37" xfId="15" applyNumberFormat="1" applyFill="1" applyBorder="1" applyAlignment="1">
      <alignment horizontal="center"/>
    </xf>
    <xf numFmtId="166" fontId="0" fillId="0" borderId="29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11" fillId="3" borderId="1" xfId="15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43" xfId="0" applyFill="1" applyBorder="1" applyAlignment="1">
      <alignment horizontal="center"/>
    </xf>
    <xf numFmtId="166" fontId="0" fillId="0" borderId="36" xfId="0" applyNumberFormat="1" applyFill="1" applyBorder="1" applyAlignment="1">
      <alignment/>
    </xf>
    <xf numFmtId="166" fontId="0" fillId="0" borderId="29" xfId="15" applyNumberFormat="1" applyFill="1" applyBorder="1" applyAlignment="1">
      <alignment/>
    </xf>
    <xf numFmtId="166" fontId="0" fillId="0" borderId="37" xfId="15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37" xfId="15" applyNumberFormat="1" applyFont="1" applyFill="1" applyBorder="1" applyAlignment="1">
      <alignment horizontal="right"/>
    </xf>
    <xf numFmtId="3" fontId="6" fillId="0" borderId="38" xfId="15" applyNumberFormat="1" applyFont="1" applyFill="1" applyBorder="1" applyAlignment="1">
      <alignment horizontal="right"/>
    </xf>
    <xf numFmtId="3" fontId="6" fillId="0" borderId="1" xfId="15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/>
    </xf>
    <xf numFmtId="0" fontId="0" fillId="0" borderId="50" xfId="0" applyFill="1" applyBorder="1" applyAlignment="1">
      <alignment/>
    </xf>
    <xf numFmtId="3" fontId="10" fillId="0" borderId="40" xfId="0" applyNumberFormat="1" applyFont="1" applyFill="1" applyBorder="1" applyAlignment="1">
      <alignment horizontal="center" vertical="center" wrapText="1"/>
    </xf>
    <xf numFmtId="166" fontId="7" fillId="0" borderId="0" xfId="15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/>
    </xf>
    <xf numFmtId="166" fontId="7" fillId="0" borderId="20" xfId="15" applyNumberFormat="1" applyFont="1" applyFill="1" applyBorder="1" applyAlignment="1">
      <alignment horizontal="left" vertical="center"/>
    </xf>
    <xf numFmtId="166" fontId="7" fillId="0" borderId="29" xfId="15" applyNumberFormat="1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1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3" borderId="51" xfId="0" applyFont="1" applyFill="1" applyBorder="1" applyAlignment="1">
      <alignment/>
    </xf>
    <xf numFmtId="0" fontId="6" fillId="3" borderId="52" xfId="0" applyFont="1" applyFill="1" applyBorder="1" applyAlignment="1">
      <alignment/>
    </xf>
    <xf numFmtId="9" fontId="4" fillId="0" borderId="28" xfId="2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6" fillId="3" borderId="5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9" fontId="4" fillId="0" borderId="3" xfId="20" applyFont="1" applyFill="1" applyBorder="1" applyAlignment="1">
      <alignment horizontal="center" vertical="center"/>
    </xf>
    <xf numFmtId="9" fontId="4" fillId="0" borderId="35" xfId="2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29" xfId="0" applyNumberFormat="1" applyFont="1" applyFill="1" applyBorder="1" applyAlignment="1">
      <alignment horizontal="left" vertical="center"/>
    </xf>
    <xf numFmtId="166" fontId="0" fillId="0" borderId="3" xfId="15" applyNumberFormat="1" applyFont="1" applyFill="1" applyBorder="1" applyAlignment="1">
      <alignment horizontal="center" vertical="center" wrapText="1"/>
    </xf>
    <xf numFmtId="166" fontId="0" fillId="0" borderId="20" xfId="15" applyNumberFormat="1" applyFont="1" applyFill="1" applyBorder="1" applyAlignment="1">
      <alignment horizontal="center" vertical="center" wrapText="1"/>
    </xf>
    <xf numFmtId="166" fontId="0" fillId="0" borderId="35" xfId="15" applyNumberFormat="1" applyFont="1" applyFill="1" applyBorder="1" applyAlignment="1">
      <alignment horizontal="center" vertical="center" wrapText="1"/>
    </xf>
    <xf numFmtId="166" fontId="0" fillId="0" borderId="0" xfId="15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8" fontId="4" fillId="0" borderId="3" xfId="20" applyNumberFormat="1" applyFont="1" applyFill="1" applyBorder="1" applyAlignment="1">
      <alignment horizontal="right" vertical="center"/>
    </xf>
    <xf numFmtId="168" fontId="4" fillId="0" borderId="28" xfId="20" applyNumberFormat="1" applyFont="1" applyFill="1" applyBorder="1" applyAlignment="1">
      <alignment horizontal="right" vertical="center"/>
    </xf>
    <xf numFmtId="3" fontId="10" fillId="0" borderId="20" xfId="15" applyNumberFormat="1" applyFont="1" applyFill="1" applyBorder="1" applyAlignment="1">
      <alignment horizontal="right" vertical="center"/>
    </xf>
    <xf numFmtId="3" fontId="10" fillId="0" borderId="29" xfId="15" applyNumberFormat="1" applyFont="1" applyFill="1" applyBorder="1" applyAlignment="1">
      <alignment horizontal="right" vertical="center"/>
    </xf>
    <xf numFmtId="3" fontId="10" fillId="0" borderId="0" xfId="15" applyNumberFormat="1" applyFont="1" applyFill="1" applyBorder="1" applyAlignment="1">
      <alignment horizontal="right" vertical="center"/>
    </xf>
    <xf numFmtId="166" fontId="6" fillId="0" borderId="39" xfId="15" applyNumberFormat="1" applyFont="1" applyFill="1" applyBorder="1" applyAlignment="1">
      <alignment horizontal="center"/>
    </xf>
    <xf numFmtId="166" fontId="6" fillId="0" borderId="50" xfId="15" applyNumberFormat="1" applyFont="1" applyFill="1" applyBorder="1" applyAlignment="1">
      <alignment horizontal="center"/>
    </xf>
    <xf numFmtId="166" fontId="6" fillId="0" borderId="40" xfId="15" applyNumberFormat="1" applyFont="1" applyFill="1" applyBorder="1" applyAlignment="1">
      <alignment horizontal="center"/>
    </xf>
    <xf numFmtId="170" fontId="10" fillId="0" borderId="4" xfId="15" applyNumberFormat="1" applyFont="1" applyFill="1" applyBorder="1" applyAlignment="1">
      <alignment horizontal="center" vertical="center" wrapText="1"/>
    </xf>
    <xf numFmtId="170" fontId="10" fillId="0" borderId="38" xfId="15" applyNumberFormat="1" applyFont="1" applyFill="1" applyBorder="1" applyAlignment="1">
      <alignment horizontal="center" vertical="center" wrapText="1"/>
    </xf>
    <xf numFmtId="49" fontId="6" fillId="0" borderId="39" xfId="15" applyNumberFormat="1" applyFont="1" applyFill="1" applyBorder="1" applyAlignment="1">
      <alignment horizontal="center"/>
    </xf>
    <xf numFmtId="49" fontId="6" fillId="0" borderId="40" xfId="15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4" xfId="15" applyNumberFormat="1" applyFont="1" applyFill="1" applyBorder="1" applyAlignment="1">
      <alignment horizontal="right" vertical="center"/>
    </xf>
    <xf numFmtId="3" fontId="10" fillId="0" borderId="38" xfId="1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28" xfId="15" applyNumberFormat="1" applyFont="1" applyFill="1" applyBorder="1" applyAlignment="1">
      <alignment horizontal="center" vertical="center" wrapText="1"/>
    </xf>
    <xf numFmtId="166" fontId="0" fillId="0" borderId="29" xfId="15" applyNumberFormat="1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14" fillId="3" borderId="0" xfId="17" applyFill="1" applyAlignment="1">
      <alignment horizontal="center"/>
    </xf>
    <xf numFmtId="0" fontId="6" fillId="3" borderId="53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dos.blog.h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11" sqref="B11:C11"/>
    </sheetView>
  </sheetViews>
  <sheetFormatPr defaultColWidth="9.140625" defaultRowHeight="12.75"/>
  <cols>
    <col min="1" max="1" width="6.8515625" style="0" bestFit="1" customWidth="1"/>
    <col min="2" max="2" width="10.00390625" style="0" bestFit="1" customWidth="1"/>
    <col min="3" max="3" width="13.7109375" style="0" bestFit="1" customWidth="1"/>
    <col min="4" max="4" width="20.57421875" style="0" bestFit="1" customWidth="1"/>
    <col min="5" max="5" width="31.8515625" style="0" bestFit="1" customWidth="1"/>
    <col min="6" max="6" width="5.8515625" style="0" bestFit="1" customWidth="1"/>
    <col min="7" max="7" width="13.28125" style="0" bestFit="1" customWidth="1"/>
    <col min="8" max="8" width="12.140625" style="0" bestFit="1" customWidth="1"/>
    <col min="9" max="9" width="13.28125" style="0" bestFit="1" customWidth="1"/>
    <col min="10" max="10" width="12.140625" style="0" bestFit="1" customWidth="1"/>
  </cols>
  <sheetData>
    <row r="1" spans="1:9" ht="12.75">
      <c r="A1" s="122"/>
      <c r="B1" s="138" t="s">
        <v>94</v>
      </c>
      <c r="C1" s="138"/>
      <c r="D1" s="136" t="str">
        <f>IF(IF(VLOOKUP(VLOOKUP(TRUE,$B$4:$C$8,2,),$C$4:$H$8,2)&lt;&gt;VLOOKUP(VLOOKUP(TRUE,$B$4:$C$8,2,FALSE),$C$4:$H$8,2,FALSE),"",VLOOKUP(VLOOKUP(TRUE,$B$4:$C$8,2,FALSE),$C$4:$H$8,2,FALSE))=0,"",IF(VLOOKUP(VLOOKUP(TRUE,$B$4:$C$8,2,),$C$4:$H$8,2)&lt;&gt;VLOOKUP(VLOOKUP(TRUE,$B$4:$C$8,2,FALSE),$C$4:$H$8,2,FALSE),"",VLOOKUP(VLOOKUP(TRUE,$B$4:$C$8,2,FALSE),$C$4:$H$8,2,FALSE)))</f>
        <v>Alfa Kft</v>
      </c>
      <c r="E1" s="136" t="str">
        <f>IF(IF(VLOOKUP(VLOOKUP(TRUE,$B$4:$C$8,2,),$C$4:$H$8,3)&lt;&gt;VLOOKUP(VLOOKUP(TRUE,$B$4:$C$8,2,FALSE),$C$4:$H$8,3,FALSE),"",VLOOKUP(VLOOKUP(TRUE,$B$4:$C$8,2,FALSE),$C$4:$H$8,3,FALSE))=0,"",IF(VLOOKUP(VLOOKUP(TRUE,$B$4:$C$8,2,),$C$4:$H$8,3)&lt;&gt;VLOOKUP(VLOOKUP(TRUE,$B$4:$C$8,2,FALSE),$C$4:$H$8,3,FALSE),"",VLOOKUP(VLOOKUP(TRUE,$B$4:$C$8,2,FALSE),$C$4:$H$8,3,FALSE)))</f>
        <v>1111, VÁROS, UTCA HÁZSZÁM</v>
      </c>
      <c r="F1" s="136" t="str">
        <f>IF(IF(VLOOKUP(VLOOKUP(TRUE,$B$4:$C$8,2,),$C$4:$H$8,4)&lt;&gt;VLOOKUP(VLOOKUP(TRUE,$B$4:$C$8,2,FALSE),$C$4:$H$8,4,FALSE),"",VLOOKUP(VLOOKUP(TRUE,$B$4:$C$8,2,FALSE),$C$4:$H$8,4,FALSE))=0,"",IF(VLOOKUP(VLOOKUP(TRUE,$B$4:$C$8,2,),$C$4:$H$8,4)&lt;&gt;VLOOKUP(VLOOKUP(TRUE,$B$4:$C$8,2,FALSE),$C$4:$H$8,4,FALSE),"",VLOOKUP(VLOOKUP(TRUE,$B$4:$C$8,2,FALSE),$C$4:$H$8,4,FALSE)))</f>
        <v>Pf. 15</v>
      </c>
      <c r="G1" s="136" t="str">
        <f>IF(IF(VLOOKUP(VLOOKUP(TRUE,$B$4:$C$8,2,),$C$4:$H$8,5)&lt;&gt;VLOOKUP(VLOOKUP(TRUE,$B$4:$C$8,2,FALSE),$C$4:$H$8,5,FALSE),"",VLOOKUP(VLOOKUP(TRUE,$B$4:$C$8,2,FALSE),$C$4:$H$8,5,FALSE))=0,"",IF(VLOOKUP(VLOOKUP(TRUE,$B$4:$C$8,2,),$C$4:$H$8,5)&lt;&gt;VLOOKUP(VLOOKUP(TRUE,$B$4:$C$8,2,FALSE),$C$4:$H$8,5,FALSE),"",VLOOKUP(VLOOKUP(TRUE,$B$4:$C$8,2,FALSE),$C$4:$H$8,5,FALSE)))</f>
        <v>12345678-2-05</v>
      </c>
      <c r="H1" s="136" t="str">
        <f>IF(IF(VLOOKUP(VLOOKUP(TRUE,$B$4:$C$8,2,),$C$4:$H$8,6)&lt;&gt;VLOOKUP(VLOOKUP(TRUE,$B$4:$C$8,2,FALSE),$C$4:$H$8,6,FALSE),"",VLOOKUP(VLOOKUP(TRUE,$B$4:$C$8,2,FALSE),$C$4:$H$8,6,FALSE))=0,"",IF(VLOOKUP(VLOOKUP(TRUE,$B$4:$C$8,2,),$C$4:$H$8,6)&lt;&gt;VLOOKUP(VLOOKUP(TRUE,$B$4:$C$8,2,FALSE),$C$4:$H$8,6,FALSE),"",VLOOKUP(VLOOKUP(TRUE,$B$4:$C$8,2,FALSE),$C$4:$H$8,6,FALSE)))</f>
        <v>05-09-123456</v>
      </c>
      <c r="I1" s="125"/>
    </row>
    <row r="2" spans="1:11" ht="12.75">
      <c r="A2" s="122"/>
      <c r="B2" s="122"/>
      <c r="C2" s="122"/>
      <c r="D2" s="122">
        <f>IF(IF(VLOOKUP(VLOOKUP(TRUE,$A$4:$C$8,3,),$C$4:$H$8,2)&lt;&gt;VLOOKUP(VLOOKUP(TRUE,$A$4:$C$8,3,FALSE),$C$4:$H$8,2,FALSE),"",VLOOKUP(VLOOKUP(TRUE,$A$4:$C$8,3,FALSE),$C$4:$H$8,2,FALSE))=0,"",IF(VLOOKUP(VLOOKUP(TRUE,$A$4:$C$8,3,),$C$4:$H$8,2)&lt;&gt;VLOOKUP(VLOOKUP(TRUE,$A$4:$C$8,3,FALSE),$C$4:$H$8,2,FALSE),"",VLOOKUP(VLOOKUP(TRUE,$A$4:$C$8,3,FALSE),$C$4:$H$8,2,FALSE)))</f>
      </c>
      <c r="E2" s="122">
        <f>IF(IF(VLOOKUP(VLOOKUP(TRUE,$A$4:$C$8,3,),$C$4:$H$8,3)&lt;&gt;VLOOKUP(VLOOKUP(TRUE,$A$4:$C$8,3,FALSE),$C$4:$H$8,3,FALSE),"",VLOOKUP(VLOOKUP(TRUE,$A$4:$C$8,3,FALSE),$C$4:$H$8,3,FALSE))=0,"",IF(VLOOKUP(VLOOKUP(TRUE,$A$4:$C$8,3,),$C$4:$H$8,3)&lt;&gt;VLOOKUP(VLOOKUP(TRUE,$A$4:$C$8,3,FALSE),$C$4:$H$8,3,FALSE),"",VLOOKUP(VLOOKUP(TRUE,$A$4:$C$8,3,FALSE),$C$4:$H$8,3,FALSE)))</f>
      </c>
      <c r="F2" s="122">
        <f>IF(IF(VLOOKUP(VLOOKUP(TRUE,$A$4:$C$8,3,),$C$4:$H$8,4)&lt;&gt;VLOOKUP(VLOOKUP(TRUE,$A$4:$C$8,3,FALSE),$C$4:$H$8,4,FALSE),"",VLOOKUP(VLOOKUP(TRUE,$A$4:$C$8,3,FALSE),$C$4:$H$8,4,FALSE))=0,"",IF(VLOOKUP(VLOOKUP(TRUE,$A$4:$C$8,3,),$C$4:$H$8,4)&lt;&gt;VLOOKUP(VLOOKUP(TRUE,$A$4:$C$8,3,FALSE),$C$4:$H$8,4,FALSE),"",VLOOKUP(VLOOKUP(TRUE,$A$4:$C$8,3,FALSE),$C$4:$H$8,4,FALSE)))</f>
      </c>
      <c r="G2" s="122">
        <f>IF(IF(VLOOKUP(VLOOKUP(TRUE,$A$4:$C$8,3,),$C$4:$H$8,5)&lt;&gt;VLOOKUP(VLOOKUP(TRUE,$A$4:$C$8,3,FALSE),$C$4:$H$8,5,FALSE),"",VLOOKUP(VLOOKUP(TRUE,$A$4:$C$8,3,FALSE),$C$4:$H$8,5,FALSE))=0,"",IF(VLOOKUP(VLOOKUP(TRUE,$A$4:$C$8,3,),$C$4:$H$8,5)&lt;&gt;VLOOKUP(VLOOKUP(TRUE,$A$4:$C$8,3,FALSE),$C$4:$H$8,5,FALSE),"",VLOOKUP(VLOOKUP(TRUE,$A$4:$C$8,3,FALSE),$C$4:$H$8,5,FALSE)))</f>
      </c>
      <c r="H2" s="122">
        <f>IF(IF(VLOOKUP(VLOOKUP(TRUE,$A$4:$C$8,3,),$C$4:$H$8,6)&lt;&gt;VLOOKUP(VLOOKUP(TRUE,$A$4:$C$8,3,FALSE),$C$4:$H$8,6,FALSE),"",VLOOKUP(VLOOKUP(TRUE,$A$4:$C$8,3,FALSE),$C$4:$H$8,6,FALSE))=0,"",IF(VLOOKUP(VLOOKUP(TRUE,$A$4:$C$8,3,),$C$4:$H$8,6)&lt;&gt;VLOOKUP(VLOOKUP(TRUE,$A$4:$C$8,3,FALSE),$C$4:$H$8,6,FALSE),"",VLOOKUP(VLOOKUP(TRUE,$A$4:$C$8,3,FALSE),$C$4:$H$8,6,FALSE)))</f>
      </c>
      <c r="I2" s="125"/>
      <c r="J2" s="125"/>
      <c r="K2" s="125"/>
    </row>
    <row r="3" spans="1:11" ht="12.75">
      <c r="A3" s="123"/>
      <c r="B3" s="133" t="s">
        <v>90</v>
      </c>
      <c r="C3" s="124"/>
      <c r="D3" s="124"/>
      <c r="E3" s="124"/>
      <c r="F3" s="124"/>
      <c r="G3" s="124" t="s">
        <v>73</v>
      </c>
      <c r="H3" s="124" t="s">
        <v>74</v>
      </c>
      <c r="I3" s="126"/>
      <c r="J3" s="125"/>
      <c r="K3" s="125"/>
    </row>
    <row r="4" spans="1:11" ht="12.75">
      <c r="A4" s="124"/>
      <c r="B4" s="121" t="b">
        <v>1</v>
      </c>
      <c r="C4" s="124" t="s">
        <v>1</v>
      </c>
      <c r="D4" s="137" t="s">
        <v>95</v>
      </c>
      <c r="E4" s="137" t="s">
        <v>81</v>
      </c>
      <c r="F4" s="137" t="s">
        <v>75</v>
      </c>
      <c r="G4" s="137" t="s">
        <v>82</v>
      </c>
      <c r="H4" s="137" t="s">
        <v>86</v>
      </c>
      <c r="I4" s="126"/>
      <c r="J4" s="126"/>
      <c r="K4" s="126"/>
    </row>
    <row r="5" spans="1:11" ht="12.75">
      <c r="A5" s="124"/>
      <c r="B5" s="121" t="b">
        <v>0</v>
      </c>
      <c r="C5" s="124" t="s">
        <v>23</v>
      </c>
      <c r="D5" s="137" t="s">
        <v>96</v>
      </c>
      <c r="E5" s="137" t="s">
        <v>81</v>
      </c>
      <c r="F5" s="137" t="s">
        <v>75</v>
      </c>
      <c r="G5" s="137" t="s">
        <v>83</v>
      </c>
      <c r="H5" s="137" t="s">
        <v>87</v>
      </c>
      <c r="I5" s="126"/>
      <c r="J5" s="126"/>
      <c r="K5" s="126"/>
    </row>
    <row r="6" spans="1:11" ht="12.75">
      <c r="A6" s="124"/>
      <c r="B6" s="121" t="b">
        <v>0</v>
      </c>
      <c r="C6" s="124" t="s">
        <v>24</v>
      </c>
      <c r="D6" s="137" t="s">
        <v>97</v>
      </c>
      <c r="E6" s="137" t="s">
        <v>81</v>
      </c>
      <c r="F6" s="137" t="s">
        <v>76</v>
      </c>
      <c r="G6" s="137" t="s">
        <v>84</v>
      </c>
      <c r="H6" s="137" t="s">
        <v>88</v>
      </c>
      <c r="I6" s="126"/>
      <c r="J6" s="126"/>
      <c r="K6" s="126"/>
    </row>
    <row r="7" spans="1:11" ht="12.75">
      <c r="A7" s="124"/>
      <c r="B7" s="121" t="b">
        <v>0</v>
      </c>
      <c r="C7" s="124" t="s">
        <v>25</v>
      </c>
      <c r="D7" s="137" t="s">
        <v>98</v>
      </c>
      <c r="E7" s="137" t="s">
        <v>81</v>
      </c>
      <c r="F7" s="137" t="s">
        <v>77</v>
      </c>
      <c r="G7" s="137" t="s">
        <v>85</v>
      </c>
      <c r="H7" s="137" t="s">
        <v>89</v>
      </c>
      <c r="I7" s="126"/>
      <c r="J7" s="126"/>
      <c r="K7" s="126"/>
    </row>
    <row r="8" spans="1:11" ht="12.75">
      <c r="A8" s="121" t="b">
        <v>1</v>
      </c>
      <c r="B8" s="121" t="b">
        <v>1</v>
      </c>
      <c r="C8" s="120" t="s">
        <v>26</v>
      </c>
      <c r="D8" s="120"/>
      <c r="E8" s="120"/>
      <c r="F8" s="120"/>
      <c r="G8" s="120"/>
      <c r="H8" s="120"/>
      <c r="I8" s="1"/>
      <c r="J8" s="126"/>
      <c r="K8" s="126"/>
    </row>
    <row r="9" spans="1:11" ht="12.75">
      <c r="A9" s="1"/>
      <c r="B9" s="1"/>
      <c r="C9" s="126"/>
      <c r="D9" s="127"/>
      <c r="E9" s="126"/>
      <c r="F9" s="126"/>
      <c r="G9" s="126"/>
      <c r="H9" s="126"/>
      <c r="I9" s="126"/>
      <c r="J9" s="126"/>
      <c r="K9" s="126"/>
    </row>
    <row r="11" spans="2:3" ht="12.75">
      <c r="B11">
        <v>1</v>
      </c>
      <c r="C11" t="s">
        <v>59</v>
      </c>
    </row>
    <row r="12" spans="2:3" ht="12.75">
      <c r="B12">
        <v>2</v>
      </c>
      <c r="C12" t="s">
        <v>60</v>
      </c>
    </row>
    <row r="13" spans="2:3" ht="12.75">
      <c r="B13">
        <v>3</v>
      </c>
      <c r="C13" t="s">
        <v>61</v>
      </c>
    </row>
    <row r="14" spans="2:3" ht="12.75">
      <c r="B14">
        <v>4</v>
      </c>
      <c r="C14" t="s">
        <v>62</v>
      </c>
    </row>
    <row r="15" spans="2:3" ht="12.75">
      <c r="B15">
        <v>5</v>
      </c>
      <c r="C15" t="s">
        <v>63</v>
      </c>
    </row>
    <row r="16" spans="2:3" ht="12.75">
      <c r="B16">
        <v>6</v>
      </c>
      <c r="C16" t="s">
        <v>64</v>
      </c>
    </row>
    <row r="17" spans="2:3" ht="12.75">
      <c r="B17">
        <v>7</v>
      </c>
      <c r="C17" t="s">
        <v>65</v>
      </c>
    </row>
    <row r="18" spans="2:3" ht="12.75">
      <c r="B18">
        <v>8</v>
      </c>
      <c r="C18" t="s">
        <v>66</v>
      </c>
    </row>
    <row r="19" spans="2:3" ht="12.75">
      <c r="B19">
        <v>9</v>
      </c>
      <c r="C19" t="s">
        <v>67</v>
      </c>
    </row>
    <row r="20" spans="2:3" ht="12.75">
      <c r="B20">
        <v>10</v>
      </c>
      <c r="C20" t="s">
        <v>68</v>
      </c>
    </row>
    <row r="21" spans="2:3" ht="12.75">
      <c r="B21">
        <v>11</v>
      </c>
      <c r="C21" t="s">
        <v>69</v>
      </c>
    </row>
    <row r="22" spans="2:3" ht="12.75">
      <c r="B22">
        <v>12</v>
      </c>
      <c r="C22" t="s">
        <v>70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3">
      <selection activeCell="H216" sqref="H216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9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SZEPTEMBER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57:B157"/>
    <mergeCell ref="A162:A163"/>
    <mergeCell ref="F2:G2"/>
    <mergeCell ref="B2:C2"/>
    <mergeCell ref="A86:L86"/>
    <mergeCell ref="A87:B87"/>
    <mergeCell ref="C87:L87"/>
    <mergeCell ref="A71:B71"/>
    <mergeCell ref="C71:L71"/>
    <mergeCell ref="A72:B72"/>
    <mergeCell ref="A73:B73"/>
    <mergeCell ref="A74:B74"/>
    <mergeCell ref="A75:B75"/>
    <mergeCell ref="A100:B100"/>
    <mergeCell ref="C100:L100"/>
    <mergeCell ref="A101:B101"/>
    <mergeCell ref="A88:B88"/>
    <mergeCell ref="A89:B89"/>
    <mergeCell ref="A90:B90"/>
    <mergeCell ref="A91:B91"/>
    <mergeCell ref="C113:L113"/>
    <mergeCell ref="A114:B114"/>
    <mergeCell ref="A115:B115"/>
    <mergeCell ref="A102:B102"/>
    <mergeCell ref="A103:B103"/>
    <mergeCell ref="A104:B104"/>
    <mergeCell ref="A109:A110"/>
    <mergeCell ref="B184:D185"/>
    <mergeCell ref="B186:C187"/>
    <mergeCell ref="B188:C189"/>
    <mergeCell ref="B190:C191"/>
    <mergeCell ref="D83:F83"/>
    <mergeCell ref="A148:A149"/>
    <mergeCell ref="A140:B140"/>
    <mergeCell ref="A141:B141"/>
    <mergeCell ref="A142:B142"/>
    <mergeCell ref="A143:B143"/>
    <mergeCell ref="A130:B130"/>
    <mergeCell ref="A135:A136"/>
    <mergeCell ref="A128:B128"/>
    <mergeCell ref="A129:B129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A57:B57"/>
    <mergeCell ref="C57:L57"/>
    <mergeCell ref="A58:B58"/>
    <mergeCell ref="A59:B59"/>
    <mergeCell ref="A46:B46"/>
    <mergeCell ref="A47:B47"/>
    <mergeCell ref="A48:B48"/>
    <mergeCell ref="A53:A54"/>
    <mergeCell ref="A40:A41"/>
    <mergeCell ref="A44:B44"/>
    <mergeCell ref="C44:L44"/>
    <mergeCell ref="A45:B45"/>
    <mergeCell ref="A32:B32"/>
    <mergeCell ref="A33:B33"/>
    <mergeCell ref="A34:B34"/>
    <mergeCell ref="A35:B35"/>
    <mergeCell ref="A22:B22"/>
    <mergeCell ref="A27:A28"/>
    <mergeCell ref="A31:B31"/>
    <mergeCell ref="C31:L31"/>
    <mergeCell ref="A20:B20"/>
    <mergeCell ref="A21:B21"/>
    <mergeCell ref="A4:L4"/>
    <mergeCell ref="A5:B5"/>
    <mergeCell ref="C5:L5"/>
    <mergeCell ref="A6:B6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J2:L2"/>
    <mergeCell ref="J3:L3"/>
    <mergeCell ref="A188:A193"/>
    <mergeCell ref="G188:G195"/>
    <mergeCell ref="H188:H191"/>
    <mergeCell ref="H192:H195"/>
    <mergeCell ref="B192:C193"/>
    <mergeCell ref="B194:C195"/>
    <mergeCell ref="E194:E195"/>
    <mergeCell ref="E188:E189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I216" sqref="I216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10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OKTÓBER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57:B157"/>
    <mergeCell ref="A162:A163"/>
    <mergeCell ref="F2:G2"/>
    <mergeCell ref="B2:C2"/>
    <mergeCell ref="A86:L86"/>
    <mergeCell ref="A87:B87"/>
    <mergeCell ref="C87:L87"/>
    <mergeCell ref="A71:B71"/>
    <mergeCell ref="C71:L71"/>
    <mergeCell ref="A72:B72"/>
    <mergeCell ref="A73:B73"/>
    <mergeCell ref="A74:B74"/>
    <mergeCell ref="A75:B75"/>
    <mergeCell ref="A100:B100"/>
    <mergeCell ref="C100:L100"/>
    <mergeCell ref="A101:B101"/>
    <mergeCell ref="A88:B88"/>
    <mergeCell ref="A89:B89"/>
    <mergeCell ref="A90:B90"/>
    <mergeCell ref="A91:B91"/>
    <mergeCell ref="C113:L113"/>
    <mergeCell ref="A114:B114"/>
    <mergeCell ref="A115:B115"/>
    <mergeCell ref="A102:B102"/>
    <mergeCell ref="A103:B103"/>
    <mergeCell ref="A104:B104"/>
    <mergeCell ref="A109:A110"/>
    <mergeCell ref="B184:D185"/>
    <mergeCell ref="B186:C187"/>
    <mergeCell ref="B188:C189"/>
    <mergeCell ref="B190:C191"/>
    <mergeCell ref="D83:F83"/>
    <mergeCell ref="A148:A149"/>
    <mergeCell ref="A140:B140"/>
    <mergeCell ref="A141:B141"/>
    <mergeCell ref="A142:B142"/>
    <mergeCell ref="A143:B143"/>
    <mergeCell ref="A130:B130"/>
    <mergeCell ref="A135:A136"/>
    <mergeCell ref="A128:B128"/>
    <mergeCell ref="A129:B129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A57:B57"/>
    <mergeCell ref="C57:L57"/>
    <mergeCell ref="A58:B58"/>
    <mergeCell ref="A59:B59"/>
    <mergeCell ref="A46:B46"/>
    <mergeCell ref="A47:B47"/>
    <mergeCell ref="A48:B48"/>
    <mergeCell ref="A53:A54"/>
    <mergeCell ref="A40:A41"/>
    <mergeCell ref="A44:B44"/>
    <mergeCell ref="C44:L44"/>
    <mergeCell ref="A45:B45"/>
    <mergeCell ref="A32:B32"/>
    <mergeCell ref="A33:B33"/>
    <mergeCell ref="A34:B34"/>
    <mergeCell ref="A35:B35"/>
    <mergeCell ref="A22:B22"/>
    <mergeCell ref="A27:A28"/>
    <mergeCell ref="A31:B31"/>
    <mergeCell ref="C31:L31"/>
    <mergeCell ref="A20:B20"/>
    <mergeCell ref="A21:B21"/>
    <mergeCell ref="A4:L4"/>
    <mergeCell ref="A5:B5"/>
    <mergeCell ref="C5:L5"/>
    <mergeCell ref="A6:B6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J2:L2"/>
    <mergeCell ref="J3:L3"/>
    <mergeCell ref="A188:A193"/>
    <mergeCell ref="G188:G195"/>
    <mergeCell ref="H188:H191"/>
    <mergeCell ref="H192:H195"/>
    <mergeCell ref="B192:C193"/>
    <mergeCell ref="B194:C195"/>
    <mergeCell ref="E194:E195"/>
    <mergeCell ref="E188:E189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F196" sqref="F196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11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NOVEMBER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88:A193"/>
    <mergeCell ref="G188:G195"/>
    <mergeCell ref="H188:H191"/>
    <mergeCell ref="H192:H195"/>
    <mergeCell ref="B192:C193"/>
    <mergeCell ref="B194:C195"/>
    <mergeCell ref="E194:E195"/>
    <mergeCell ref="E188:E18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A20:B20"/>
    <mergeCell ref="A21:B21"/>
    <mergeCell ref="A4:L4"/>
    <mergeCell ref="A5:B5"/>
    <mergeCell ref="C5:L5"/>
    <mergeCell ref="A6:B6"/>
    <mergeCell ref="A22:B22"/>
    <mergeCell ref="A27:A28"/>
    <mergeCell ref="A31:B31"/>
    <mergeCell ref="C31:L31"/>
    <mergeCell ref="A32:B32"/>
    <mergeCell ref="A33:B33"/>
    <mergeCell ref="A34:B34"/>
    <mergeCell ref="A35:B35"/>
    <mergeCell ref="A40:A41"/>
    <mergeCell ref="A44:B44"/>
    <mergeCell ref="C44:L44"/>
    <mergeCell ref="A45:B45"/>
    <mergeCell ref="A46:B46"/>
    <mergeCell ref="A47:B47"/>
    <mergeCell ref="A48:B48"/>
    <mergeCell ref="A53:A54"/>
    <mergeCell ref="A57:B57"/>
    <mergeCell ref="C57:L57"/>
    <mergeCell ref="A58:B58"/>
    <mergeCell ref="A59:B59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130:B130"/>
    <mergeCell ref="A135:A136"/>
    <mergeCell ref="A128:B128"/>
    <mergeCell ref="A129:B129"/>
    <mergeCell ref="A148:A149"/>
    <mergeCell ref="A140:B140"/>
    <mergeCell ref="A141:B141"/>
    <mergeCell ref="A142:B142"/>
    <mergeCell ref="A143:B143"/>
    <mergeCell ref="B184:D185"/>
    <mergeCell ref="B186:C187"/>
    <mergeCell ref="B188:C189"/>
    <mergeCell ref="B190:C191"/>
    <mergeCell ref="C113:L113"/>
    <mergeCell ref="A114:B114"/>
    <mergeCell ref="A115:B115"/>
    <mergeCell ref="A102:B102"/>
    <mergeCell ref="A103:B103"/>
    <mergeCell ref="A104:B104"/>
    <mergeCell ref="A109:A110"/>
    <mergeCell ref="A75:B75"/>
    <mergeCell ref="A100:B100"/>
    <mergeCell ref="C100:L100"/>
    <mergeCell ref="A101:B101"/>
    <mergeCell ref="A88:B88"/>
    <mergeCell ref="A89:B89"/>
    <mergeCell ref="A90:B90"/>
    <mergeCell ref="A91:B91"/>
    <mergeCell ref="D83:F83"/>
    <mergeCell ref="C71:L71"/>
    <mergeCell ref="A72:B72"/>
    <mergeCell ref="A73:B73"/>
    <mergeCell ref="A74:B74"/>
    <mergeCell ref="J2:L2"/>
    <mergeCell ref="J3:L3"/>
    <mergeCell ref="A157:B157"/>
    <mergeCell ref="A162:A163"/>
    <mergeCell ref="F2:G2"/>
    <mergeCell ref="B2:C2"/>
    <mergeCell ref="A86:L86"/>
    <mergeCell ref="A87:B87"/>
    <mergeCell ref="C87:L87"/>
    <mergeCell ref="A71:B71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3">
      <selection activeCell="E196" sqref="E196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12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93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>
        <v>15675</v>
      </c>
      <c r="D7" s="8">
        <f>IF(C7-ROUND(C7,0)&gt;0,C7*F7,ROUND(C7*F7,0))</f>
        <v>3135</v>
      </c>
      <c r="E7" s="9">
        <f>ROUND(C7+D7,0)</f>
        <v>18810</v>
      </c>
      <c r="F7" s="10">
        <v>0.2</v>
      </c>
      <c r="G7" s="11">
        <f>ROUND(E7*F7,0)</f>
        <v>3762</v>
      </c>
      <c r="H7" s="11">
        <f>+E7-G7</f>
        <v>15048</v>
      </c>
      <c r="I7" s="10">
        <v>0.7</v>
      </c>
      <c r="J7" s="11">
        <f>ROUND(H7*I7,0)</f>
        <v>10534</v>
      </c>
      <c r="K7" s="11">
        <f>ROUND(H7*(1-I7),0)+G7</f>
        <v>8276</v>
      </c>
      <c r="L7" s="12"/>
      <c r="M7" s="2"/>
    </row>
    <row r="8" spans="1:13" ht="12.75" customHeight="1" hidden="1" outlineLevel="2">
      <c r="A8" s="177" t="s">
        <v>14</v>
      </c>
      <c r="B8" s="178"/>
      <c r="C8" s="13">
        <v>8500</v>
      </c>
      <c r="D8" s="14">
        <f>IF(C8=0,0,(ROUND((C7+C8)*F8,0))-D7)</f>
        <v>1700</v>
      </c>
      <c r="E8" s="15">
        <f>IF(C8=0,0,C8+D8)</f>
        <v>10200</v>
      </c>
      <c r="F8" s="16">
        <v>0.2</v>
      </c>
      <c r="G8" s="17">
        <f>IF(C8=0,0,ROUND(E8*F8,0))</f>
        <v>2040</v>
      </c>
      <c r="H8" s="17">
        <f>IF(C8=0,0,E8-G8)</f>
        <v>8160</v>
      </c>
      <c r="I8" s="16">
        <v>1</v>
      </c>
      <c r="J8" s="17">
        <f>IF(C8=0,0,ROUND(H8*I8,0))</f>
        <v>8160</v>
      </c>
      <c r="K8" s="17">
        <f>+G8</f>
        <v>2040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24175</v>
      </c>
      <c r="D10" s="28">
        <f>SUM(D7:D9)</f>
        <v>4835</v>
      </c>
      <c r="E10" s="29">
        <f>IF(SUM(E7:E9)&lt;&gt;ROUND(SUM(C10:D10),0),"HIBÁS ADAT!",SUM(E7:E9))</f>
        <v>29010</v>
      </c>
      <c r="F10" s="30"/>
      <c r="G10" s="31">
        <f>SUM(G7:G9)</f>
        <v>5802</v>
      </c>
      <c r="H10" s="32"/>
      <c r="I10" s="33"/>
      <c r="J10" s="34">
        <f>SUM(J7:J9)</f>
        <v>18694</v>
      </c>
      <c r="K10" s="34">
        <f>SUM(K7:K9)</f>
        <v>10316</v>
      </c>
      <c r="L10" s="35">
        <f>+J10+K10</f>
        <v>29010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3116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0031 2008.02.01</v>
      </c>
      <c r="B14" s="53">
        <f>+L10-J11-G10</f>
        <v>20092</v>
      </c>
      <c r="C14" s="54">
        <f>+B14+G10+J11</f>
        <v>29010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3116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5802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DECEMBER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5802</v>
      </c>
      <c r="F169" s="84" t="str">
        <f>+A5</f>
        <v>1.</v>
      </c>
      <c r="G169" s="65">
        <f>+E10</f>
        <v>29010</v>
      </c>
      <c r="H169" s="85">
        <f>+G10</f>
        <v>5802</v>
      </c>
      <c r="I169" s="85">
        <f>+J10</f>
        <v>18694</v>
      </c>
      <c r="J169" s="85">
        <f>+K10</f>
        <v>10316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 t="str">
        <f>IF(SUM(B182:C182)&lt;&gt;D169+D176,"Hibás adat",SUM(B182:C182))</f>
        <v>Hibás adat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 t="str">
        <f>IF(D182="Hibás adat","HIBÁS!",B182)</f>
        <v>HIBÁS!</v>
      </c>
      <c r="G185" s="113"/>
      <c r="H185" s="114"/>
      <c r="I185" s="115" t="str">
        <f>IF(D182="Hibás adat","HIBÁS!",C182)</f>
        <v>HIBÁS!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 t="e">
        <f>+F185*E186</f>
        <v>#VALUE!</v>
      </c>
      <c r="G186" s="117"/>
      <c r="H186" s="26"/>
      <c r="I186" s="165" t="e">
        <f>+I185*E186</f>
        <v>#VALUE!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 t="e">
        <f>($F$186+$F$185)*E188</f>
        <v>#VALUE!</v>
      </c>
      <c r="G188" s="143">
        <v>0.11</v>
      </c>
      <c r="H188" s="145" t="s">
        <v>47</v>
      </c>
      <c r="I188" s="169" t="e">
        <f>(I185+I186)*G188</f>
        <v>#VALUE!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 t="e">
        <f>($F$186+$F$185)*E190</f>
        <v>#VALUE!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 t="e">
        <f>($F$186+$F$185)*E192</f>
        <v>#VALUE!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 t="e">
        <f>+(F185)*E194</f>
        <v>#VALUE!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57:B157"/>
    <mergeCell ref="A162:A163"/>
    <mergeCell ref="F2:G2"/>
    <mergeCell ref="B2:C2"/>
    <mergeCell ref="A86:L86"/>
    <mergeCell ref="A87:B87"/>
    <mergeCell ref="C87:L87"/>
    <mergeCell ref="A71:B71"/>
    <mergeCell ref="C71:L71"/>
    <mergeCell ref="A72:B72"/>
    <mergeCell ref="A73:B73"/>
    <mergeCell ref="A74:B74"/>
    <mergeCell ref="A75:B75"/>
    <mergeCell ref="A100:B100"/>
    <mergeCell ref="C100:L100"/>
    <mergeCell ref="A101:B101"/>
    <mergeCell ref="A88:B88"/>
    <mergeCell ref="A89:B89"/>
    <mergeCell ref="A90:B90"/>
    <mergeCell ref="A91:B91"/>
    <mergeCell ref="C113:L113"/>
    <mergeCell ref="A114:B114"/>
    <mergeCell ref="A115:B115"/>
    <mergeCell ref="A102:B102"/>
    <mergeCell ref="A103:B103"/>
    <mergeCell ref="A104:B104"/>
    <mergeCell ref="A109:A110"/>
    <mergeCell ref="B184:D185"/>
    <mergeCell ref="B186:C187"/>
    <mergeCell ref="B188:C189"/>
    <mergeCell ref="B190:C191"/>
    <mergeCell ref="D83:F83"/>
    <mergeCell ref="A148:A149"/>
    <mergeCell ref="A140:B140"/>
    <mergeCell ref="A141:B141"/>
    <mergeCell ref="A142:B142"/>
    <mergeCell ref="A143:B143"/>
    <mergeCell ref="A130:B130"/>
    <mergeCell ref="A135:A136"/>
    <mergeCell ref="A128:B128"/>
    <mergeCell ref="A129:B129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A57:B57"/>
    <mergeCell ref="C57:L57"/>
    <mergeCell ref="A58:B58"/>
    <mergeCell ref="A59:B59"/>
    <mergeCell ref="A46:B46"/>
    <mergeCell ref="A47:B47"/>
    <mergeCell ref="A48:B48"/>
    <mergeCell ref="A53:A54"/>
    <mergeCell ref="A40:A41"/>
    <mergeCell ref="A44:B44"/>
    <mergeCell ref="C44:L44"/>
    <mergeCell ref="A45:B45"/>
    <mergeCell ref="A32:B32"/>
    <mergeCell ref="A33:B33"/>
    <mergeCell ref="A34:B34"/>
    <mergeCell ref="A35:B35"/>
    <mergeCell ref="A22:B22"/>
    <mergeCell ref="A27:A28"/>
    <mergeCell ref="A31:B31"/>
    <mergeCell ref="C31:L31"/>
    <mergeCell ref="A20:B20"/>
    <mergeCell ref="A21:B21"/>
    <mergeCell ref="A4:L4"/>
    <mergeCell ref="A5:B5"/>
    <mergeCell ref="C5:L5"/>
    <mergeCell ref="A6:B6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J2:L2"/>
    <mergeCell ref="J3:L3"/>
    <mergeCell ref="A188:A193"/>
    <mergeCell ref="G188:G195"/>
    <mergeCell ref="H188:H191"/>
    <mergeCell ref="H192:H195"/>
    <mergeCell ref="B192:C193"/>
    <mergeCell ref="B194:C195"/>
    <mergeCell ref="E194:E195"/>
    <mergeCell ref="E188:E189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tabSelected="1" workbookViewId="0" topLeftCell="A77">
      <selection activeCell="C90" sqref="C90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34" t="s">
        <v>78</v>
      </c>
      <c r="C2" s="135"/>
      <c r="D2" s="130" t="str">
        <f>p!D1</f>
        <v>Alfa Kft</v>
      </c>
      <c r="E2" s="131"/>
      <c r="F2" s="194" t="s">
        <v>79</v>
      </c>
      <c r="G2" s="195"/>
      <c r="H2" s="129">
        <v>1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outlineLevel="2">
      <c r="A13" s="4" t="str">
        <f>+A5</f>
        <v>1.</v>
      </c>
      <c r="B13" s="52" t="s">
        <v>80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outlineLevel="2" thickBot="1"/>
    <row r="18" spans="1:13" ht="27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outlineLevel="2">
      <c r="A26" s="4" t="str">
        <f>+A18</f>
        <v>2.</v>
      </c>
      <c r="B26" s="52" t="s">
        <v>80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outlineLevel="2" thickBot="1">
      <c r="M30" s="63"/>
    </row>
    <row r="31" spans="1:12" ht="27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outlineLevel="2">
      <c r="A39" s="4" t="str">
        <f>+A31</f>
        <v>3.</v>
      </c>
      <c r="B39" s="52" t="s">
        <v>80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outlineLevel="2" thickBot="1"/>
    <row r="44" spans="1:12" ht="27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outlineLevel="2">
      <c r="A52" s="4" t="str">
        <f>+A44</f>
        <v>4.</v>
      </c>
      <c r="B52" s="52" t="s">
        <v>80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outlineLevel="2" thickBot="1"/>
    <row r="57" spans="1:12" ht="27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outlineLevel="2">
      <c r="A65" s="4" t="str">
        <f>+A57</f>
        <v>5.</v>
      </c>
      <c r="B65" s="52" t="s">
        <v>80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outlineLevel="2"/>
    <row r="70" spans="4:7" ht="13.5" outlineLevel="2" thickBot="1">
      <c r="D70" s="64"/>
      <c r="E70" s="64"/>
      <c r="F70" s="64"/>
      <c r="G70" s="65"/>
    </row>
    <row r="71" spans="1:12" ht="27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outlineLevel="2">
      <c r="A79" s="4" t="str">
        <f>+A71</f>
        <v>6.</v>
      </c>
      <c r="B79" s="52" t="s">
        <v>80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outlineLevel="1">
      <c r="D84" s="64"/>
      <c r="E84" s="64"/>
      <c r="F84" s="64"/>
      <c r="G84" s="65"/>
    </row>
    <row r="85" ht="3.75" customHeight="1" outlineLevel="1"/>
    <row r="86" spans="1:12" ht="27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customHeight="1" outlineLevel="2" thickBot="1">
      <c r="A88" s="184" t="s">
        <v>3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outlineLevel="2">
      <c r="A89" s="175" t="s">
        <v>13</v>
      </c>
      <c r="B89" s="186"/>
      <c r="C89" s="67"/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outlineLevel="2">
      <c r="A95" s="4" t="str">
        <f>+A87</f>
        <v>1.</v>
      </c>
      <c r="B95" s="52" t="s">
        <v>80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outlineLevel="2" thickBot="1">
      <c r="A96" s="180" t="str">
        <f>+A88</f>
        <v>Tel.sz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outlineLevel="2" thickBot="1"/>
    <row r="100" spans="1:12" ht="27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outlineLevel="2">
      <c r="A108" s="4" t="str">
        <f>+A100</f>
        <v>2.</v>
      </c>
      <c r="B108" s="52" t="s">
        <v>80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outlineLevel="2" thickBot="1"/>
    <row r="113" spans="1:12" ht="27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outlineLevel="2">
      <c r="A121" s="4" t="str">
        <f>+A113</f>
        <v>3.</v>
      </c>
      <c r="B121" s="52" t="s">
        <v>80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outlineLevel="2" thickBot="1"/>
    <row r="126" spans="1:12" ht="27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outlineLevel="2">
      <c r="A134" s="4" t="str">
        <f>+A126</f>
        <v>4.</v>
      </c>
      <c r="B134" s="52" t="s">
        <v>80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outlineLevel="2" thickBot="1"/>
    <row r="139" spans="1:12" ht="27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outlineLevel="2">
      <c r="A147" s="4" t="str">
        <f>+A139</f>
        <v>5.</v>
      </c>
      <c r="B147" s="52" t="s">
        <v>80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outlineLevel="2"/>
    <row r="152" ht="13.5" outlineLevel="2" thickBot="1"/>
    <row r="153" spans="1:12" ht="27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outlineLevel="2">
      <c r="A161" s="4" t="str">
        <f>+A153</f>
        <v>6.</v>
      </c>
      <c r="B161" s="52" t="s">
        <v>80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JANUÁR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6">
    <mergeCell ref="A157:B157"/>
    <mergeCell ref="A162:A163"/>
    <mergeCell ref="F2:G2"/>
    <mergeCell ref="A86:L86"/>
    <mergeCell ref="A87:B87"/>
    <mergeCell ref="C87:L87"/>
    <mergeCell ref="A71:B71"/>
    <mergeCell ref="C71:L71"/>
    <mergeCell ref="A72:B72"/>
    <mergeCell ref="J2:L2"/>
    <mergeCell ref="A73:B73"/>
    <mergeCell ref="A74:B74"/>
    <mergeCell ref="A75:B75"/>
    <mergeCell ref="A100:B100"/>
    <mergeCell ref="C100:L100"/>
    <mergeCell ref="A101:B101"/>
    <mergeCell ref="A88:B88"/>
    <mergeCell ref="A89:B89"/>
    <mergeCell ref="A90:B90"/>
    <mergeCell ref="A91:B91"/>
    <mergeCell ref="C113:L113"/>
    <mergeCell ref="A114:B114"/>
    <mergeCell ref="A115:B115"/>
    <mergeCell ref="A102:B102"/>
    <mergeCell ref="A103:B103"/>
    <mergeCell ref="A104:B104"/>
    <mergeCell ref="A109:A110"/>
    <mergeCell ref="B184:D185"/>
    <mergeCell ref="B186:C187"/>
    <mergeCell ref="B188:C189"/>
    <mergeCell ref="B190:C191"/>
    <mergeCell ref="D83:F83"/>
    <mergeCell ref="A148:A149"/>
    <mergeCell ref="A140:B140"/>
    <mergeCell ref="A141:B141"/>
    <mergeCell ref="A142:B142"/>
    <mergeCell ref="A143:B143"/>
    <mergeCell ref="A130:B130"/>
    <mergeCell ref="A135:A136"/>
    <mergeCell ref="A128:B128"/>
    <mergeCell ref="A129:B129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A57:B57"/>
    <mergeCell ref="C57:L57"/>
    <mergeCell ref="A58:B58"/>
    <mergeCell ref="A59:B59"/>
    <mergeCell ref="A46:B46"/>
    <mergeCell ref="A47:B47"/>
    <mergeCell ref="A48:B48"/>
    <mergeCell ref="A53:A54"/>
    <mergeCell ref="A40:A41"/>
    <mergeCell ref="A44:B44"/>
    <mergeCell ref="C44:L44"/>
    <mergeCell ref="A45:B45"/>
    <mergeCell ref="A32:B32"/>
    <mergeCell ref="A33:B33"/>
    <mergeCell ref="A34:B34"/>
    <mergeCell ref="A35:B35"/>
    <mergeCell ref="A22:B22"/>
    <mergeCell ref="A27:A28"/>
    <mergeCell ref="A31:B31"/>
    <mergeCell ref="C31:L31"/>
    <mergeCell ref="A21:B21"/>
    <mergeCell ref="A4:L4"/>
    <mergeCell ref="A5:B5"/>
    <mergeCell ref="C5:L5"/>
    <mergeCell ref="A6:B6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A20:B20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E190:E191"/>
    <mergeCell ref="J3:L3"/>
    <mergeCell ref="A188:A193"/>
    <mergeCell ref="G188:G195"/>
    <mergeCell ref="H188:H191"/>
    <mergeCell ref="H192:H195"/>
    <mergeCell ref="B192:C193"/>
    <mergeCell ref="B194:C195"/>
    <mergeCell ref="E194:E195"/>
    <mergeCell ref="E188:E189"/>
    <mergeCell ref="F190:F191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C8" sqref="C8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2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customHeight="1" hidden="1" outlineLevel="2" thickBot="1">
      <c r="A88" s="184" t="s">
        <v>3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/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Tel.sz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FEBRUÁR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88:A193"/>
    <mergeCell ref="G188:G195"/>
    <mergeCell ref="H188:H191"/>
    <mergeCell ref="H192:H195"/>
    <mergeCell ref="B192:C193"/>
    <mergeCell ref="B194:C195"/>
    <mergeCell ref="E194:E195"/>
    <mergeCell ref="E188:E18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A20:B20"/>
    <mergeCell ref="A21:B21"/>
    <mergeCell ref="A4:L4"/>
    <mergeCell ref="A5:B5"/>
    <mergeCell ref="C5:L5"/>
    <mergeCell ref="A6:B6"/>
    <mergeCell ref="A22:B22"/>
    <mergeCell ref="A27:A28"/>
    <mergeCell ref="A31:B31"/>
    <mergeCell ref="C31:L31"/>
    <mergeCell ref="A32:B32"/>
    <mergeCell ref="A33:B33"/>
    <mergeCell ref="A34:B34"/>
    <mergeCell ref="A35:B35"/>
    <mergeCell ref="A40:A41"/>
    <mergeCell ref="A44:B44"/>
    <mergeCell ref="C44:L44"/>
    <mergeCell ref="A45:B45"/>
    <mergeCell ref="A46:B46"/>
    <mergeCell ref="A47:B47"/>
    <mergeCell ref="A48:B48"/>
    <mergeCell ref="A53:A54"/>
    <mergeCell ref="A57:B57"/>
    <mergeCell ref="C57:L57"/>
    <mergeCell ref="A58:B58"/>
    <mergeCell ref="A59:B59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130:B130"/>
    <mergeCell ref="A135:A136"/>
    <mergeCell ref="A128:B128"/>
    <mergeCell ref="A129:B129"/>
    <mergeCell ref="A148:A149"/>
    <mergeCell ref="A140:B140"/>
    <mergeCell ref="A141:B141"/>
    <mergeCell ref="A142:B142"/>
    <mergeCell ref="A143:B143"/>
    <mergeCell ref="B184:D185"/>
    <mergeCell ref="B186:C187"/>
    <mergeCell ref="B188:C189"/>
    <mergeCell ref="B190:C191"/>
    <mergeCell ref="C113:L113"/>
    <mergeCell ref="A114:B114"/>
    <mergeCell ref="A115:B115"/>
    <mergeCell ref="A102:B102"/>
    <mergeCell ref="A103:B103"/>
    <mergeCell ref="A104:B104"/>
    <mergeCell ref="A109:A110"/>
    <mergeCell ref="A75:B75"/>
    <mergeCell ref="A100:B100"/>
    <mergeCell ref="C100:L100"/>
    <mergeCell ref="A101:B101"/>
    <mergeCell ref="A88:B88"/>
    <mergeCell ref="A89:B89"/>
    <mergeCell ref="A90:B90"/>
    <mergeCell ref="A91:B91"/>
    <mergeCell ref="D83:F83"/>
    <mergeCell ref="C71:L71"/>
    <mergeCell ref="A72:B72"/>
    <mergeCell ref="A73:B73"/>
    <mergeCell ref="A74:B74"/>
    <mergeCell ref="J2:L2"/>
    <mergeCell ref="J3:L3"/>
    <mergeCell ref="A157:B157"/>
    <mergeCell ref="A162:A163"/>
    <mergeCell ref="F2:G2"/>
    <mergeCell ref="B2:C2"/>
    <mergeCell ref="A86:L86"/>
    <mergeCell ref="A87:B87"/>
    <mergeCell ref="C87:L87"/>
    <mergeCell ref="A71:B71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3">
      <selection activeCell="D201" sqref="D201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3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MÁRCIUS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88:A193"/>
    <mergeCell ref="G188:G195"/>
    <mergeCell ref="H188:H191"/>
    <mergeCell ref="H192:H195"/>
    <mergeCell ref="B192:C193"/>
    <mergeCell ref="B194:C195"/>
    <mergeCell ref="E194:E195"/>
    <mergeCell ref="E188:E18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A20:B20"/>
    <mergeCell ref="A21:B21"/>
    <mergeCell ref="A4:L4"/>
    <mergeCell ref="A5:B5"/>
    <mergeCell ref="C5:L5"/>
    <mergeCell ref="A6:B6"/>
    <mergeCell ref="A22:B22"/>
    <mergeCell ref="A27:A28"/>
    <mergeCell ref="A31:B31"/>
    <mergeCell ref="C31:L31"/>
    <mergeCell ref="A32:B32"/>
    <mergeCell ref="A33:B33"/>
    <mergeCell ref="A34:B34"/>
    <mergeCell ref="A35:B35"/>
    <mergeCell ref="A40:A41"/>
    <mergeCell ref="A44:B44"/>
    <mergeCell ref="C44:L44"/>
    <mergeCell ref="A45:B45"/>
    <mergeCell ref="A46:B46"/>
    <mergeCell ref="A47:B47"/>
    <mergeCell ref="A48:B48"/>
    <mergeCell ref="A53:A54"/>
    <mergeCell ref="A57:B57"/>
    <mergeCell ref="C57:L57"/>
    <mergeCell ref="A58:B58"/>
    <mergeCell ref="A59:B59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130:B130"/>
    <mergeCell ref="A135:A136"/>
    <mergeCell ref="A128:B128"/>
    <mergeCell ref="A129:B129"/>
    <mergeCell ref="A148:A149"/>
    <mergeCell ref="A140:B140"/>
    <mergeCell ref="A141:B141"/>
    <mergeCell ref="A142:B142"/>
    <mergeCell ref="A143:B143"/>
    <mergeCell ref="B184:D185"/>
    <mergeCell ref="B186:C187"/>
    <mergeCell ref="B188:C189"/>
    <mergeCell ref="B190:C191"/>
    <mergeCell ref="C113:L113"/>
    <mergeCell ref="A114:B114"/>
    <mergeCell ref="A115:B115"/>
    <mergeCell ref="A102:B102"/>
    <mergeCell ref="A103:B103"/>
    <mergeCell ref="A104:B104"/>
    <mergeCell ref="A109:A110"/>
    <mergeCell ref="A75:B75"/>
    <mergeCell ref="A100:B100"/>
    <mergeCell ref="C100:L100"/>
    <mergeCell ref="A101:B101"/>
    <mergeCell ref="A88:B88"/>
    <mergeCell ref="A89:B89"/>
    <mergeCell ref="A90:B90"/>
    <mergeCell ref="A91:B91"/>
    <mergeCell ref="D83:F83"/>
    <mergeCell ref="C71:L71"/>
    <mergeCell ref="A72:B72"/>
    <mergeCell ref="A73:B73"/>
    <mergeCell ref="A74:B74"/>
    <mergeCell ref="J2:L2"/>
    <mergeCell ref="J3:L3"/>
    <mergeCell ref="A157:B157"/>
    <mergeCell ref="A162:A163"/>
    <mergeCell ref="F2:G2"/>
    <mergeCell ref="B2:C2"/>
    <mergeCell ref="A86:L86"/>
    <mergeCell ref="A87:B87"/>
    <mergeCell ref="C87:L87"/>
    <mergeCell ref="A71:B71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B197" sqref="B197:C208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4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ÁPRILIS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57:B157"/>
    <mergeCell ref="A162:A163"/>
    <mergeCell ref="F2:G2"/>
    <mergeCell ref="B2:C2"/>
    <mergeCell ref="A86:L86"/>
    <mergeCell ref="A87:B87"/>
    <mergeCell ref="C87:L87"/>
    <mergeCell ref="A71:B71"/>
    <mergeCell ref="C71:L71"/>
    <mergeCell ref="A72:B72"/>
    <mergeCell ref="A73:B73"/>
    <mergeCell ref="A74:B74"/>
    <mergeCell ref="A75:B75"/>
    <mergeCell ref="A100:B100"/>
    <mergeCell ref="C100:L100"/>
    <mergeCell ref="A101:B101"/>
    <mergeCell ref="A88:B88"/>
    <mergeCell ref="A89:B89"/>
    <mergeCell ref="A90:B90"/>
    <mergeCell ref="A91:B91"/>
    <mergeCell ref="C113:L113"/>
    <mergeCell ref="A114:B114"/>
    <mergeCell ref="A115:B115"/>
    <mergeCell ref="A102:B102"/>
    <mergeCell ref="A103:B103"/>
    <mergeCell ref="A104:B104"/>
    <mergeCell ref="A109:A110"/>
    <mergeCell ref="B184:D185"/>
    <mergeCell ref="B186:C187"/>
    <mergeCell ref="B188:C189"/>
    <mergeCell ref="B190:C191"/>
    <mergeCell ref="D83:F83"/>
    <mergeCell ref="A148:A149"/>
    <mergeCell ref="A140:B140"/>
    <mergeCell ref="A141:B141"/>
    <mergeCell ref="A142:B142"/>
    <mergeCell ref="A143:B143"/>
    <mergeCell ref="A130:B130"/>
    <mergeCell ref="A135:A136"/>
    <mergeCell ref="A128:B128"/>
    <mergeCell ref="A129:B129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A57:B57"/>
    <mergeCell ref="C57:L57"/>
    <mergeCell ref="A58:B58"/>
    <mergeCell ref="A59:B59"/>
    <mergeCell ref="A46:B46"/>
    <mergeCell ref="A47:B47"/>
    <mergeCell ref="A48:B48"/>
    <mergeCell ref="A53:A54"/>
    <mergeCell ref="A40:A41"/>
    <mergeCell ref="A44:B44"/>
    <mergeCell ref="C44:L44"/>
    <mergeCell ref="A45:B45"/>
    <mergeCell ref="A32:B32"/>
    <mergeCell ref="A33:B33"/>
    <mergeCell ref="A34:B34"/>
    <mergeCell ref="A35:B35"/>
    <mergeCell ref="A22:B22"/>
    <mergeCell ref="A27:A28"/>
    <mergeCell ref="A31:B31"/>
    <mergeCell ref="C31:L31"/>
    <mergeCell ref="A20:B20"/>
    <mergeCell ref="A21:B21"/>
    <mergeCell ref="A4:L4"/>
    <mergeCell ref="A5:B5"/>
    <mergeCell ref="C5:L5"/>
    <mergeCell ref="A6:B6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J2:L2"/>
    <mergeCell ref="J3:L3"/>
    <mergeCell ref="A188:A193"/>
    <mergeCell ref="G188:G195"/>
    <mergeCell ref="H188:H191"/>
    <mergeCell ref="H192:H195"/>
    <mergeCell ref="B192:C193"/>
    <mergeCell ref="B194:C195"/>
    <mergeCell ref="E194:E195"/>
    <mergeCell ref="E188:E189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B197" sqref="B197:C208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5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MÁJUS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88:A193"/>
    <mergeCell ref="G188:G195"/>
    <mergeCell ref="H188:H191"/>
    <mergeCell ref="H192:H195"/>
    <mergeCell ref="B192:C193"/>
    <mergeCell ref="B194:C195"/>
    <mergeCell ref="E194:E195"/>
    <mergeCell ref="E188:E18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A20:B20"/>
    <mergeCell ref="A21:B21"/>
    <mergeCell ref="A4:L4"/>
    <mergeCell ref="A5:B5"/>
    <mergeCell ref="C5:L5"/>
    <mergeCell ref="A6:B6"/>
    <mergeCell ref="A22:B22"/>
    <mergeCell ref="A27:A28"/>
    <mergeCell ref="A31:B31"/>
    <mergeCell ref="C31:L31"/>
    <mergeCell ref="A32:B32"/>
    <mergeCell ref="A33:B33"/>
    <mergeCell ref="A34:B34"/>
    <mergeCell ref="A35:B35"/>
    <mergeCell ref="A40:A41"/>
    <mergeCell ref="A44:B44"/>
    <mergeCell ref="C44:L44"/>
    <mergeCell ref="A45:B45"/>
    <mergeCell ref="A46:B46"/>
    <mergeCell ref="A47:B47"/>
    <mergeCell ref="A48:B48"/>
    <mergeCell ref="A53:A54"/>
    <mergeCell ref="A57:B57"/>
    <mergeCell ref="C57:L57"/>
    <mergeCell ref="A58:B58"/>
    <mergeCell ref="A59:B59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130:B130"/>
    <mergeCell ref="A135:A136"/>
    <mergeCell ref="A128:B128"/>
    <mergeCell ref="A129:B129"/>
    <mergeCell ref="A148:A149"/>
    <mergeCell ref="A140:B140"/>
    <mergeCell ref="A141:B141"/>
    <mergeCell ref="A142:B142"/>
    <mergeCell ref="A143:B143"/>
    <mergeCell ref="B184:D185"/>
    <mergeCell ref="B186:C187"/>
    <mergeCell ref="B188:C189"/>
    <mergeCell ref="B190:C191"/>
    <mergeCell ref="C113:L113"/>
    <mergeCell ref="A114:B114"/>
    <mergeCell ref="A115:B115"/>
    <mergeCell ref="A102:B102"/>
    <mergeCell ref="A103:B103"/>
    <mergeCell ref="A104:B104"/>
    <mergeCell ref="A109:A110"/>
    <mergeCell ref="A75:B75"/>
    <mergeCell ref="A100:B100"/>
    <mergeCell ref="C100:L100"/>
    <mergeCell ref="A101:B101"/>
    <mergeCell ref="A88:B88"/>
    <mergeCell ref="A89:B89"/>
    <mergeCell ref="A90:B90"/>
    <mergeCell ref="A91:B91"/>
    <mergeCell ref="D83:F83"/>
    <mergeCell ref="C71:L71"/>
    <mergeCell ref="A72:B72"/>
    <mergeCell ref="A73:B73"/>
    <mergeCell ref="A74:B74"/>
    <mergeCell ref="J2:L2"/>
    <mergeCell ref="J3:L3"/>
    <mergeCell ref="A157:B157"/>
    <mergeCell ref="A162:A163"/>
    <mergeCell ref="F2:G2"/>
    <mergeCell ref="B2:C2"/>
    <mergeCell ref="A86:L86"/>
    <mergeCell ref="A87:B87"/>
    <mergeCell ref="C87:L87"/>
    <mergeCell ref="A71:B71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B197" sqref="B197:C208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6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JÚNIUS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57:B157"/>
    <mergeCell ref="A162:A163"/>
    <mergeCell ref="F2:G2"/>
    <mergeCell ref="B2:C2"/>
    <mergeCell ref="A86:L86"/>
    <mergeCell ref="A87:B87"/>
    <mergeCell ref="C87:L87"/>
    <mergeCell ref="A71:B71"/>
    <mergeCell ref="C71:L71"/>
    <mergeCell ref="A72:B72"/>
    <mergeCell ref="A73:B73"/>
    <mergeCell ref="A74:B74"/>
    <mergeCell ref="A75:B75"/>
    <mergeCell ref="A100:B100"/>
    <mergeCell ref="C100:L100"/>
    <mergeCell ref="A101:B101"/>
    <mergeCell ref="A88:B88"/>
    <mergeCell ref="A89:B89"/>
    <mergeCell ref="A90:B90"/>
    <mergeCell ref="A91:B91"/>
    <mergeCell ref="C113:L113"/>
    <mergeCell ref="A114:B114"/>
    <mergeCell ref="A115:B115"/>
    <mergeCell ref="A102:B102"/>
    <mergeCell ref="A103:B103"/>
    <mergeCell ref="A104:B104"/>
    <mergeCell ref="A109:A110"/>
    <mergeCell ref="B184:D185"/>
    <mergeCell ref="B186:C187"/>
    <mergeCell ref="B188:C189"/>
    <mergeCell ref="B190:C191"/>
    <mergeCell ref="D83:F83"/>
    <mergeCell ref="A148:A149"/>
    <mergeCell ref="A140:B140"/>
    <mergeCell ref="A141:B141"/>
    <mergeCell ref="A142:B142"/>
    <mergeCell ref="A143:B143"/>
    <mergeCell ref="A130:B130"/>
    <mergeCell ref="A135:A136"/>
    <mergeCell ref="A128:B128"/>
    <mergeCell ref="A129:B129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A57:B57"/>
    <mergeCell ref="C57:L57"/>
    <mergeCell ref="A58:B58"/>
    <mergeCell ref="A59:B59"/>
    <mergeCell ref="A46:B46"/>
    <mergeCell ref="A47:B47"/>
    <mergeCell ref="A48:B48"/>
    <mergeCell ref="A53:A54"/>
    <mergeCell ref="A40:A41"/>
    <mergeCell ref="A44:B44"/>
    <mergeCell ref="C44:L44"/>
    <mergeCell ref="A45:B45"/>
    <mergeCell ref="A32:B32"/>
    <mergeCell ref="A33:B33"/>
    <mergeCell ref="A34:B34"/>
    <mergeCell ref="A35:B35"/>
    <mergeCell ref="A22:B22"/>
    <mergeCell ref="A27:A28"/>
    <mergeCell ref="A31:B31"/>
    <mergeCell ref="C31:L31"/>
    <mergeCell ref="A20:B20"/>
    <mergeCell ref="A21:B21"/>
    <mergeCell ref="A4:L4"/>
    <mergeCell ref="A5:B5"/>
    <mergeCell ref="C5:L5"/>
    <mergeCell ref="A6:B6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J2:L2"/>
    <mergeCell ref="J3:L3"/>
    <mergeCell ref="A188:A193"/>
    <mergeCell ref="G188:G195"/>
    <mergeCell ref="H188:H191"/>
    <mergeCell ref="H192:H195"/>
    <mergeCell ref="B192:C193"/>
    <mergeCell ref="B194:C195"/>
    <mergeCell ref="E194:E195"/>
    <mergeCell ref="E188:E189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B197" sqref="B197:C208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7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JÚLIUS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57:B157"/>
    <mergeCell ref="A162:A163"/>
    <mergeCell ref="F2:G2"/>
    <mergeCell ref="B2:C2"/>
    <mergeCell ref="A86:L86"/>
    <mergeCell ref="A87:B87"/>
    <mergeCell ref="C87:L87"/>
    <mergeCell ref="A71:B71"/>
    <mergeCell ref="C71:L71"/>
    <mergeCell ref="A72:B72"/>
    <mergeCell ref="A73:B73"/>
    <mergeCell ref="A74:B74"/>
    <mergeCell ref="A75:B75"/>
    <mergeCell ref="A100:B100"/>
    <mergeCell ref="C100:L100"/>
    <mergeCell ref="A101:B101"/>
    <mergeCell ref="A88:B88"/>
    <mergeCell ref="A89:B89"/>
    <mergeCell ref="A90:B90"/>
    <mergeCell ref="A91:B91"/>
    <mergeCell ref="C113:L113"/>
    <mergeCell ref="A114:B114"/>
    <mergeCell ref="A115:B115"/>
    <mergeCell ref="A102:B102"/>
    <mergeCell ref="A103:B103"/>
    <mergeCell ref="A104:B104"/>
    <mergeCell ref="A109:A110"/>
    <mergeCell ref="B184:D185"/>
    <mergeCell ref="B186:C187"/>
    <mergeCell ref="B188:C189"/>
    <mergeCell ref="B190:C191"/>
    <mergeCell ref="D83:F83"/>
    <mergeCell ref="A148:A149"/>
    <mergeCell ref="A140:B140"/>
    <mergeCell ref="A141:B141"/>
    <mergeCell ref="A142:B142"/>
    <mergeCell ref="A143:B143"/>
    <mergeCell ref="A130:B130"/>
    <mergeCell ref="A135:A136"/>
    <mergeCell ref="A128:B128"/>
    <mergeCell ref="A129:B129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A57:B57"/>
    <mergeCell ref="C57:L57"/>
    <mergeCell ref="A58:B58"/>
    <mergeCell ref="A59:B59"/>
    <mergeCell ref="A46:B46"/>
    <mergeCell ref="A47:B47"/>
    <mergeCell ref="A48:B48"/>
    <mergeCell ref="A53:A54"/>
    <mergeCell ref="A40:A41"/>
    <mergeCell ref="A44:B44"/>
    <mergeCell ref="C44:L44"/>
    <mergeCell ref="A45:B45"/>
    <mergeCell ref="A32:B32"/>
    <mergeCell ref="A33:B33"/>
    <mergeCell ref="A34:B34"/>
    <mergeCell ref="A35:B35"/>
    <mergeCell ref="A22:B22"/>
    <mergeCell ref="A27:A28"/>
    <mergeCell ref="A31:B31"/>
    <mergeCell ref="C31:L31"/>
    <mergeCell ref="A20:B20"/>
    <mergeCell ref="A21:B21"/>
    <mergeCell ref="A4:L4"/>
    <mergeCell ref="A5:B5"/>
    <mergeCell ref="C5:L5"/>
    <mergeCell ref="A6:B6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J2:L2"/>
    <mergeCell ref="J3:L3"/>
    <mergeCell ref="A188:A193"/>
    <mergeCell ref="G188:G195"/>
    <mergeCell ref="H188:H191"/>
    <mergeCell ref="H192:H195"/>
    <mergeCell ref="B192:C193"/>
    <mergeCell ref="B194:C195"/>
    <mergeCell ref="E194:E195"/>
    <mergeCell ref="E188:E189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66">
      <selection activeCell="E196" sqref="E196"/>
    </sheetView>
  </sheetViews>
  <sheetFormatPr defaultColWidth="9.140625" defaultRowHeight="12.75" outlineLevelRow="2"/>
  <cols>
    <col min="1" max="1" width="12.140625" style="1" customWidth="1"/>
    <col min="2" max="2" width="9.00390625" style="1" customWidth="1"/>
    <col min="3" max="3" width="11.00390625" style="1" customWidth="1"/>
    <col min="4" max="4" width="10.7109375" style="1" customWidth="1"/>
    <col min="5" max="5" width="10.00390625" style="1" bestFit="1" customWidth="1"/>
    <col min="6" max="6" width="10.8515625" style="1" bestFit="1" customWidth="1"/>
    <col min="7" max="8" width="10.00390625" style="1" bestFit="1" customWidth="1"/>
    <col min="9" max="9" width="12.7109375" style="1" customWidth="1"/>
    <col min="10" max="10" width="12.28125" style="1" customWidth="1"/>
    <col min="11" max="11" width="12.7109375" style="1" customWidth="1"/>
    <col min="12" max="12" width="10.00390625" style="1" bestFit="1" customWidth="1"/>
    <col min="13" max="16384" width="9.140625" style="1" customWidth="1"/>
  </cols>
  <sheetData>
    <row r="1" spans="1:12" ht="12.75">
      <c r="A1" s="120"/>
      <c r="B1" s="120"/>
      <c r="C1" s="120"/>
      <c r="D1" s="128" t="s">
        <v>71</v>
      </c>
      <c r="E1" s="128"/>
      <c r="F1" s="120"/>
      <c r="G1" s="120"/>
      <c r="H1" s="128" t="s">
        <v>72</v>
      </c>
      <c r="I1" s="120"/>
      <c r="J1" s="120"/>
      <c r="K1" s="120"/>
      <c r="L1" s="120"/>
    </row>
    <row r="2" spans="1:12" ht="12.75">
      <c r="A2" s="120"/>
      <c r="B2" s="195" t="s">
        <v>78</v>
      </c>
      <c r="C2" s="197"/>
      <c r="D2" s="130" t="str">
        <f>p!D1</f>
        <v>Alfa Kft</v>
      </c>
      <c r="E2" s="131"/>
      <c r="F2" s="194" t="s">
        <v>79</v>
      </c>
      <c r="G2" s="195"/>
      <c r="H2" s="129">
        <v>8</v>
      </c>
      <c r="I2" s="120"/>
      <c r="J2" s="196" t="s">
        <v>91</v>
      </c>
      <c r="K2" s="196"/>
      <c r="L2" s="19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39" t="s">
        <v>92</v>
      </c>
      <c r="K3" s="139"/>
      <c r="L3" s="139"/>
    </row>
    <row r="4" spans="1:12" ht="27" hidden="1" outlineLevel="1" thickBo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27" hidden="1" outlineLevel="2" thickBot="1">
      <c r="A5" s="181" t="s">
        <v>1</v>
      </c>
      <c r="B5" s="182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3"/>
      <c r="M5" s="2"/>
    </row>
    <row r="6" spans="1:13" ht="51.75" customHeight="1" hidden="1" outlineLevel="2" thickBot="1">
      <c r="A6" s="184" t="s">
        <v>3</v>
      </c>
      <c r="B6" s="185"/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10</v>
      </c>
      <c r="K6" s="4" t="s">
        <v>11</v>
      </c>
      <c r="L6" s="4" t="s">
        <v>12</v>
      </c>
      <c r="M6" s="2"/>
    </row>
    <row r="7" spans="1:13" ht="12.75" customHeight="1" hidden="1" outlineLevel="2">
      <c r="A7" s="175" t="s">
        <v>13</v>
      </c>
      <c r="B7" s="176"/>
      <c r="C7" s="7"/>
      <c r="D7" s="8">
        <f>IF(C7-ROUND(C7,0)&gt;0,C7*F7,ROUND(C7*F7,0))</f>
        <v>0</v>
      </c>
      <c r="E7" s="9">
        <f>ROUND(C7+D7,0)</f>
        <v>0</v>
      </c>
      <c r="F7" s="10">
        <v>0.2</v>
      </c>
      <c r="G7" s="11">
        <f>ROUND(E7*F7,0)</f>
        <v>0</v>
      </c>
      <c r="H7" s="11">
        <f>+E7-G7</f>
        <v>0</v>
      </c>
      <c r="I7" s="10">
        <v>0.7</v>
      </c>
      <c r="J7" s="11">
        <f>ROUND(H7*I7,0)</f>
        <v>0</v>
      </c>
      <c r="K7" s="11">
        <f>ROUND(H7*(1-I7),0)+G7</f>
        <v>0</v>
      </c>
      <c r="L7" s="12"/>
      <c r="M7" s="2"/>
    </row>
    <row r="8" spans="1:13" ht="12.75" customHeight="1" hidden="1" outlineLevel="2">
      <c r="A8" s="177" t="s">
        <v>14</v>
      </c>
      <c r="B8" s="178"/>
      <c r="C8" s="13"/>
      <c r="D8" s="14">
        <f>IF(C8=0,0,(ROUND((C7+C8)*F8,0))-D7)</f>
        <v>0</v>
      </c>
      <c r="E8" s="15">
        <f>IF(C8=0,0,C8+D8)</f>
        <v>0</v>
      </c>
      <c r="F8" s="16">
        <v>0.2</v>
      </c>
      <c r="G8" s="17">
        <f>IF(C8=0,0,ROUND(E8*F8,0))</f>
        <v>0</v>
      </c>
      <c r="H8" s="17">
        <f>IF(C8=0,0,E8-G8)</f>
        <v>0</v>
      </c>
      <c r="I8" s="16">
        <v>1</v>
      </c>
      <c r="J8" s="17">
        <f>IF(C8=0,0,ROUND(H8*I8,0))</f>
        <v>0</v>
      </c>
      <c r="K8" s="17">
        <f>+G8</f>
        <v>0</v>
      </c>
      <c r="L8" s="18"/>
      <c r="M8" s="2"/>
    </row>
    <row r="9" spans="1:13" ht="13.5" customHeight="1" hidden="1" outlineLevel="2" thickBot="1">
      <c r="A9" s="155" t="s">
        <v>15</v>
      </c>
      <c r="B9" s="179"/>
      <c r="C9" s="19"/>
      <c r="D9" s="20"/>
      <c r="E9" s="21">
        <f>+C9+D9</f>
        <v>0</v>
      </c>
      <c r="F9" s="22"/>
      <c r="G9" s="23"/>
      <c r="H9" s="23">
        <f>+E9</f>
        <v>0</v>
      </c>
      <c r="I9" s="22"/>
      <c r="J9" s="23"/>
      <c r="K9" s="23">
        <f>+H9</f>
        <v>0</v>
      </c>
      <c r="L9" s="24"/>
      <c r="M9" s="2"/>
    </row>
    <row r="10" spans="1:13" ht="12.75" hidden="1" outlineLevel="2">
      <c r="A10" s="25" t="s">
        <v>16</v>
      </c>
      <c r="B10" s="26"/>
      <c r="C10" s="27">
        <f>SUM(C7:C9)</f>
        <v>0</v>
      </c>
      <c r="D10" s="28">
        <f>SUM(D7:D9)</f>
        <v>0</v>
      </c>
      <c r="E10" s="29">
        <f>IF(SUM(E7:E9)&lt;&gt;ROUND(SUM(C10:D10),0),"HIBÁS ADAT!",SUM(E7:E9))</f>
        <v>0</v>
      </c>
      <c r="F10" s="30"/>
      <c r="G10" s="31">
        <f>SUM(G7:G9)</f>
        <v>0</v>
      </c>
      <c r="H10" s="32"/>
      <c r="I10" s="33"/>
      <c r="J10" s="34">
        <f>SUM(J7:J9)</f>
        <v>0</v>
      </c>
      <c r="K10" s="34">
        <f>SUM(K7:K9)</f>
        <v>0</v>
      </c>
      <c r="L10" s="35">
        <f>+J10+K10</f>
        <v>0</v>
      </c>
      <c r="M10" s="2"/>
    </row>
    <row r="11" spans="1:13" ht="13.5" hidden="1" outlineLevel="2" thickBot="1">
      <c r="A11" s="36" t="s">
        <v>17</v>
      </c>
      <c r="B11" s="37"/>
      <c r="C11" s="38"/>
      <c r="D11" s="39"/>
      <c r="E11" s="40"/>
      <c r="F11" s="41"/>
      <c r="G11" s="42" t="s">
        <v>18</v>
      </c>
      <c r="H11" s="40"/>
      <c r="I11" s="43">
        <f>1-0.833333333333333</f>
        <v>0.16666666666666696</v>
      </c>
      <c r="J11" s="44">
        <f>ROUND(J10*I11,0)</f>
        <v>0</v>
      </c>
      <c r="K11" s="40"/>
      <c r="L11" s="45"/>
      <c r="M11" s="2"/>
    </row>
    <row r="12" spans="1:13" ht="13.5" hidden="1" outlineLevel="2" thickBot="1">
      <c r="A12" s="46"/>
      <c r="B12" s="47"/>
      <c r="C12" s="48"/>
      <c r="D12" s="48"/>
      <c r="E12" s="48"/>
      <c r="F12" s="49"/>
      <c r="G12" s="48"/>
      <c r="H12" s="48"/>
      <c r="I12" s="50"/>
      <c r="J12" s="48"/>
      <c r="K12" s="48"/>
      <c r="L12" s="51"/>
      <c r="M12" s="2"/>
    </row>
    <row r="13" spans="1:13" ht="12.75" hidden="1" outlineLevel="2">
      <c r="A13" s="4" t="str">
        <f>+A5</f>
        <v>1.</v>
      </c>
      <c r="B13" s="52" t="s">
        <v>19</v>
      </c>
      <c r="C13" s="52" t="s">
        <v>20</v>
      </c>
      <c r="D13" s="48"/>
      <c r="E13" s="48"/>
      <c r="F13" s="49"/>
      <c r="G13" s="47"/>
      <c r="H13" s="47"/>
      <c r="I13" s="50"/>
      <c r="J13" s="48"/>
      <c r="K13" s="48"/>
      <c r="L13" s="51"/>
      <c r="M13" s="2"/>
    </row>
    <row r="14" spans="1:13" ht="13.5" hidden="1" outlineLevel="2" thickBot="1">
      <c r="A14" s="180" t="str">
        <f>+A6</f>
        <v>Tel.sz</v>
      </c>
      <c r="B14" s="53">
        <f>+L10-J11-G10</f>
        <v>0</v>
      </c>
      <c r="C14" s="54">
        <f>+B14+G10+J11</f>
        <v>0</v>
      </c>
      <c r="D14" s="48"/>
      <c r="E14" s="48"/>
      <c r="F14" s="49"/>
      <c r="G14" s="47"/>
      <c r="H14" s="47"/>
      <c r="I14" s="50"/>
      <c r="J14" s="48"/>
      <c r="K14" s="48"/>
      <c r="L14" s="51"/>
      <c r="M14" s="2"/>
    </row>
    <row r="15" spans="1:13" ht="12.75" hidden="1" outlineLevel="2">
      <c r="A15" s="180"/>
      <c r="B15" s="55" t="s">
        <v>21</v>
      </c>
      <c r="C15" s="56"/>
      <c r="D15" s="48"/>
      <c r="E15" s="48"/>
      <c r="F15" s="49"/>
      <c r="G15" s="47"/>
      <c r="H15" s="47"/>
      <c r="I15" s="50"/>
      <c r="J15" s="48"/>
      <c r="K15" s="48"/>
      <c r="L15" s="51"/>
      <c r="M15" s="2"/>
    </row>
    <row r="16" spans="1:12" ht="13.5" hidden="1" outlineLevel="2" thickBot="1">
      <c r="A16" s="57" t="s">
        <v>22</v>
      </c>
      <c r="B16" s="58">
        <f>+J11</f>
        <v>0</v>
      </c>
      <c r="C16" s="59"/>
      <c r="D16" s="37"/>
      <c r="E16" s="37"/>
      <c r="F16" s="60"/>
      <c r="G16" s="37"/>
      <c r="H16" s="37"/>
      <c r="I16" s="60"/>
      <c r="J16" s="37"/>
      <c r="K16" s="37"/>
      <c r="L16" s="61"/>
    </row>
    <row r="17" ht="7.5" customHeight="1" hidden="1" outlineLevel="2" thickBot="1"/>
    <row r="18" spans="1:13" ht="27" hidden="1" outlineLevel="2" thickBot="1">
      <c r="A18" s="181" t="s">
        <v>23</v>
      </c>
      <c r="B18" s="182"/>
      <c r="C18" s="182" t="s">
        <v>2</v>
      </c>
      <c r="D18" s="182"/>
      <c r="E18" s="182"/>
      <c r="F18" s="182"/>
      <c r="G18" s="182"/>
      <c r="H18" s="182"/>
      <c r="I18" s="182"/>
      <c r="J18" s="182"/>
      <c r="K18" s="182"/>
      <c r="L18" s="183"/>
      <c r="M18" s="62"/>
    </row>
    <row r="19" spans="1:13" ht="51.75" hidden="1" outlineLevel="2" thickBot="1">
      <c r="A19" s="184" t="s">
        <v>3</v>
      </c>
      <c r="B19" s="185"/>
      <c r="C19" s="3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7</v>
      </c>
      <c r="J19" s="4" t="s">
        <v>10</v>
      </c>
      <c r="K19" s="4" t="s">
        <v>11</v>
      </c>
      <c r="L19" s="4" t="s">
        <v>12</v>
      </c>
      <c r="M19" s="62"/>
    </row>
    <row r="20" spans="1:13" ht="12.75" customHeight="1" hidden="1" outlineLevel="2">
      <c r="A20" s="175" t="s">
        <v>13</v>
      </c>
      <c r="B20" s="186"/>
      <c r="C20" s="7"/>
      <c r="D20" s="8">
        <f>IF(C20-ROUND(C20,0)&gt;0,C20*F20,ROUND(C20*F20,0))</f>
        <v>0</v>
      </c>
      <c r="E20" s="9">
        <f>ROUND(C20+D20,0)</f>
        <v>0</v>
      </c>
      <c r="F20" s="10">
        <v>0.2</v>
      </c>
      <c r="G20" s="11">
        <f>ROUND(E20*F20,0)</f>
        <v>0</v>
      </c>
      <c r="H20" s="11">
        <f>+E20-G20</f>
        <v>0</v>
      </c>
      <c r="I20" s="10">
        <v>0.7</v>
      </c>
      <c r="J20" s="11">
        <f>ROUND(H20*I20,0)</f>
        <v>0</v>
      </c>
      <c r="K20" s="11">
        <f>ROUND(H20*(1-I20),0)+G20</f>
        <v>0</v>
      </c>
      <c r="L20" s="12"/>
      <c r="M20" s="63"/>
    </row>
    <row r="21" spans="1:12" ht="12.75" customHeight="1" hidden="1" outlineLevel="2">
      <c r="A21" s="177" t="s">
        <v>14</v>
      </c>
      <c r="B21" s="187"/>
      <c r="C21" s="13"/>
      <c r="D21" s="14">
        <f>IF(C21=0,0,(ROUND((C20+C21)*F21,0))-D20)</f>
        <v>0</v>
      </c>
      <c r="E21" s="15">
        <f>IF(C21=0,0,C21+D21)</f>
        <v>0</v>
      </c>
      <c r="F21" s="16">
        <v>0.2</v>
      </c>
      <c r="G21" s="17">
        <f>IF(C21=0,0,ROUND(E21*F21,0))</f>
        <v>0</v>
      </c>
      <c r="H21" s="17">
        <f>IF(C21=0,0,E21-G21)</f>
        <v>0</v>
      </c>
      <c r="I21" s="16">
        <v>1</v>
      </c>
      <c r="J21" s="17">
        <f>IF(C21=0,0,ROUND(H21*I21,0))</f>
        <v>0</v>
      </c>
      <c r="K21" s="17">
        <f>+G21</f>
        <v>0</v>
      </c>
      <c r="L21" s="18"/>
    </row>
    <row r="22" spans="1:12" ht="13.5" customHeight="1" hidden="1" outlineLevel="2" thickBot="1">
      <c r="A22" s="155" t="s">
        <v>15</v>
      </c>
      <c r="B22" s="156"/>
      <c r="C22" s="19"/>
      <c r="D22" s="20"/>
      <c r="E22" s="21">
        <f>+C22+D22</f>
        <v>0</v>
      </c>
      <c r="F22" s="22"/>
      <c r="G22" s="23"/>
      <c r="H22" s="23">
        <f>+E22</f>
        <v>0</v>
      </c>
      <c r="I22" s="22"/>
      <c r="J22" s="23"/>
      <c r="K22" s="23">
        <f>+H22</f>
        <v>0</v>
      </c>
      <c r="L22" s="24"/>
    </row>
    <row r="23" spans="1:12" ht="12.75" hidden="1" outlineLevel="2">
      <c r="A23" s="25" t="s">
        <v>16</v>
      </c>
      <c r="B23" s="26"/>
      <c r="C23" s="27">
        <f>SUM(C20:C22)</f>
        <v>0</v>
      </c>
      <c r="D23" s="28">
        <f>SUM(D20:D22)</f>
        <v>0</v>
      </c>
      <c r="E23" s="29">
        <f>IF(SUM(E20:E22)&lt;&gt;ROUND(SUM(C23:D23),0),"HIBÁS ADAT!",SUM(E20:E22))</f>
        <v>0</v>
      </c>
      <c r="F23" s="30"/>
      <c r="G23" s="31">
        <f>SUM(G20:G22)</f>
        <v>0</v>
      </c>
      <c r="H23" s="32"/>
      <c r="I23" s="33"/>
      <c r="J23" s="34">
        <f>SUM(J20:J22)</f>
        <v>0</v>
      </c>
      <c r="K23" s="34">
        <f>SUM(K20:K22)</f>
        <v>0</v>
      </c>
      <c r="L23" s="35">
        <f>+J23+K23</f>
        <v>0</v>
      </c>
    </row>
    <row r="24" spans="1:13" ht="13.5" hidden="1" outlineLevel="2" thickBot="1">
      <c r="A24" s="36" t="s">
        <v>17</v>
      </c>
      <c r="B24" s="37"/>
      <c r="C24" s="38"/>
      <c r="D24" s="39"/>
      <c r="E24" s="40"/>
      <c r="F24" s="41"/>
      <c r="G24" s="42" t="s">
        <v>18</v>
      </c>
      <c r="H24" s="40"/>
      <c r="I24" s="43">
        <f>1-0.833333333333333</f>
        <v>0.16666666666666696</v>
      </c>
      <c r="J24" s="44">
        <f>ROUND(J23*I24,0)</f>
        <v>0</v>
      </c>
      <c r="K24" s="40"/>
      <c r="L24" s="45"/>
      <c r="M24" s="2"/>
    </row>
    <row r="25" spans="1:13" ht="13.5" hidden="1" outlineLevel="2" thickBot="1">
      <c r="A25" s="46"/>
      <c r="B25" s="47"/>
      <c r="C25" s="48"/>
      <c r="D25" s="48"/>
      <c r="E25" s="48"/>
      <c r="F25" s="49"/>
      <c r="G25" s="48"/>
      <c r="H25" s="48"/>
      <c r="I25" s="50"/>
      <c r="J25" s="48"/>
      <c r="K25" s="48"/>
      <c r="L25" s="51"/>
      <c r="M25" s="2"/>
    </row>
    <row r="26" spans="1:12" ht="12.75" hidden="1" outlineLevel="2">
      <c r="A26" s="4" t="str">
        <f>+A18</f>
        <v>2.</v>
      </c>
      <c r="B26" s="52" t="s">
        <v>19</v>
      </c>
      <c r="C26" s="52" t="s">
        <v>20</v>
      </c>
      <c r="D26" s="48"/>
      <c r="E26" s="48"/>
      <c r="F26" s="49"/>
      <c r="G26" s="47"/>
      <c r="H26" s="47"/>
      <c r="I26" s="50"/>
      <c r="J26" s="48"/>
      <c r="K26" s="48"/>
      <c r="L26" s="51"/>
    </row>
    <row r="27" spans="1:12" ht="13.5" hidden="1" outlineLevel="2" thickBot="1">
      <c r="A27" s="180" t="str">
        <f>+A19</f>
        <v>Tel.sz</v>
      </c>
      <c r="B27" s="53">
        <f>+L23-J24-G23</f>
        <v>0</v>
      </c>
      <c r="C27" s="54">
        <f>+B27+G23+J24</f>
        <v>0</v>
      </c>
      <c r="D27" s="48"/>
      <c r="E27" s="48"/>
      <c r="F27" s="49"/>
      <c r="G27" s="47"/>
      <c r="H27" s="47"/>
      <c r="I27" s="50"/>
      <c r="J27" s="48"/>
      <c r="K27" s="48"/>
      <c r="L27" s="51"/>
    </row>
    <row r="28" spans="1:13" ht="12.75" hidden="1" outlineLevel="2">
      <c r="A28" s="180"/>
      <c r="B28" s="55" t="s">
        <v>21</v>
      </c>
      <c r="C28" s="56"/>
      <c r="D28" s="48"/>
      <c r="E28" s="48"/>
      <c r="F28" s="49"/>
      <c r="G28" s="47"/>
      <c r="H28" s="47"/>
      <c r="I28" s="50"/>
      <c r="J28" s="48"/>
      <c r="K28" s="48"/>
      <c r="L28" s="51"/>
      <c r="M28" s="62"/>
    </row>
    <row r="29" spans="1:13" ht="13.5" hidden="1" outlineLevel="2" thickBot="1">
      <c r="A29" s="57" t="s">
        <v>22</v>
      </c>
      <c r="B29" s="58">
        <f>+J24</f>
        <v>0</v>
      </c>
      <c r="C29" s="59"/>
      <c r="D29" s="37"/>
      <c r="E29" s="37"/>
      <c r="F29" s="60"/>
      <c r="G29" s="37"/>
      <c r="H29" s="37"/>
      <c r="I29" s="60"/>
      <c r="J29" s="37"/>
      <c r="K29" s="37"/>
      <c r="L29" s="61"/>
      <c r="M29" s="62"/>
    </row>
    <row r="30" ht="7.5" customHeight="1" hidden="1" outlineLevel="2" thickBot="1">
      <c r="M30" s="63"/>
    </row>
    <row r="31" spans="1:12" ht="27" hidden="1" outlineLevel="2" thickBot="1">
      <c r="A31" s="181" t="s">
        <v>24</v>
      </c>
      <c r="B31" s="182"/>
      <c r="C31" s="182" t="s">
        <v>2</v>
      </c>
      <c r="D31" s="182"/>
      <c r="E31" s="182"/>
      <c r="F31" s="182"/>
      <c r="G31" s="182"/>
      <c r="H31" s="182"/>
      <c r="I31" s="182"/>
      <c r="J31" s="182"/>
      <c r="K31" s="182"/>
      <c r="L31" s="183"/>
    </row>
    <row r="32" spans="1:12" ht="51.75" hidden="1" outlineLevel="2" thickBot="1">
      <c r="A32" s="184" t="s">
        <v>3</v>
      </c>
      <c r="B32" s="185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7</v>
      </c>
      <c r="J32" s="4" t="s">
        <v>10</v>
      </c>
      <c r="K32" s="4" t="s">
        <v>11</v>
      </c>
      <c r="L32" s="4" t="s">
        <v>12</v>
      </c>
    </row>
    <row r="33" spans="1:12" ht="12.75" customHeight="1" hidden="1" outlineLevel="2">
      <c r="A33" s="175" t="s">
        <v>13</v>
      </c>
      <c r="B33" s="186"/>
      <c r="C33" s="7"/>
      <c r="D33" s="8">
        <f>IF(C33-ROUND(C33,0)&gt;0,C33*F33,ROUND(C33*F33,0))</f>
        <v>0</v>
      </c>
      <c r="E33" s="9">
        <f>ROUND(C33+D33,0)</f>
        <v>0</v>
      </c>
      <c r="F33" s="10">
        <v>0.2</v>
      </c>
      <c r="G33" s="11">
        <f>ROUND(E33*F33,0)</f>
        <v>0</v>
      </c>
      <c r="H33" s="11">
        <f>+E33-G33</f>
        <v>0</v>
      </c>
      <c r="I33" s="10">
        <v>0.7</v>
      </c>
      <c r="J33" s="11">
        <f>ROUND(H33*I33,0)</f>
        <v>0</v>
      </c>
      <c r="K33" s="11">
        <f>ROUND(H33*(1-I33),0)+G33</f>
        <v>0</v>
      </c>
      <c r="L33" s="12"/>
    </row>
    <row r="34" spans="1:12" ht="12.75" customHeight="1" hidden="1" outlineLevel="2">
      <c r="A34" s="177" t="s">
        <v>14</v>
      </c>
      <c r="B34" s="187"/>
      <c r="C34" s="13"/>
      <c r="D34" s="14">
        <f>IF(C34=0,0,(ROUND((C33+C34)*F34,0))-D33)</f>
        <v>0</v>
      </c>
      <c r="E34" s="15">
        <f>IF(C34=0,0,C34+D34)</f>
        <v>0</v>
      </c>
      <c r="F34" s="16">
        <v>0.2</v>
      </c>
      <c r="G34" s="17">
        <f>IF(C34=0,0,ROUND(E34*F34,0))</f>
        <v>0</v>
      </c>
      <c r="H34" s="17">
        <f>IF(C34=0,0,E34-G34)</f>
        <v>0</v>
      </c>
      <c r="I34" s="16">
        <v>1</v>
      </c>
      <c r="J34" s="17">
        <f>IF(C34=0,0,ROUND(H34*I34,0))</f>
        <v>0</v>
      </c>
      <c r="K34" s="17">
        <f>+G34</f>
        <v>0</v>
      </c>
      <c r="L34" s="18"/>
    </row>
    <row r="35" spans="1:12" ht="13.5" customHeight="1" hidden="1" outlineLevel="2" thickBot="1">
      <c r="A35" s="155" t="s">
        <v>15</v>
      </c>
      <c r="B35" s="156"/>
      <c r="C35" s="19"/>
      <c r="D35" s="20"/>
      <c r="E35" s="21">
        <f>+C35+D35</f>
        <v>0</v>
      </c>
      <c r="F35" s="22"/>
      <c r="G35" s="23"/>
      <c r="H35" s="23">
        <f>+E35</f>
        <v>0</v>
      </c>
      <c r="I35" s="22"/>
      <c r="J35" s="23"/>
      <c r="K35" s="23">
        <f>+H35</f>
        <v>0</v>
      </c>
      <c r="L35" s="24"/>
    </row>
    <row r="36" spans="1:12" ht="12.75" hidden="1" outlineLevel="2">
      <c r="A36" s="25" t="s">
        <v>16</v>
      </c>
      <c r="B36" s="26"/>
      <c r="C36" s="27">
        <f>SUM(C33:C35)</f>
        <v>0</v>
      </c>
      <c r="D36" s="28">
        <f>SUM(D33:D35)</f>
        <v>0</v>
      </c>
      <c r="E36" s="29">
        <f>IF(SUM(E33:E35)&lt;&gt;ROUND(SUM(C36:D36),0),"HIBÁS ADAT!",SUM(E33:E35))</f>
        <v>0</v>
      </c>
      <c r="F36" s="30"/>
      <c r="G36" s="31">
        <f>SUM(G33:G35)</f>
        <v>0</v>
      </c>
      <c r="H36" s="32"/>
      <c r="I36" s="33"/>
      <c r="J36" s="34">
        <f>SUM(J33:J35)</f>
        <v>0</v>
      </c>
      <c r="K36" s="34">
        <f>SUM(K33:K35)</f>
        <v>0</v>
      </c>
      <c r="L36" s="35">
        <f>+J36+K36</f>
        <v>0</v>
      </c>
    </row>
    <row r="37" spans="1:12" ht="13.5" hidden="1" outlineLevel="2" thickBot="1">
      <c r="A37" s="36" t="s">
        <v>17</v>
      </c>
      <c r="B37" s="37"/>
      <c r="C37" s="38"/>
      <c r="D37" s="39"/>
      <c r="E37" s="40"/>
      <c r="F37" s="41"/>
      <c r="G37" s="42" t="s">
        <v>18</v>
      </c>
      <c r="H37" s="40"/>
      <c r="I37" s="43">
        <f>1-0.833333333333333</f>
        <v>0.16666666666666696</v>
      </c>
      <c r="J37" s="44">
        <f>ROUND(J36*I37,0)</f>
        <v>0</v>
      </c>
      <c r="K37" s="40"/>
      <c r="L37" s="45"/>
    </row>
    <row r="38" spans="1:12" ht="13.5" hidden="1" outlineLevel="2" thickBot="1">
      <c r="A38" s="46"/>
      <c r="B38" s="47"/>
      <c r="C38" s="48"/>
      <c r="D38" s="48"/>
      <c r="E38" s="48"/>
      <c r="F38" s="49"/>
      <c r="G38" s="48"/>
      <c r="H38" s="48"/>
      <c r="I38" s="50"/>
      <c r="J38" s="48"/>
      <c r="K38" s="48"/>
      <c r="L38" s="51"/>
    </row>
    <row r="39" spans="1:12" ht="12.75" hidden="1" outlineLevel="2">
      <c r="A39" s="4" t="str">
        <f>+A31</f>
        <v>3.</v>
      </c>
      <c r="B39" s="52" t="s">
        <v>19</v>
      </c>
      <c r="C39" s="52" t="s">
        <v>20</v>
      </c>
      <c r="D39" s="48"/>
      <c r="E39" s="48"/>
      <c r="F39" s="49"/>
      <c r="G39" s="47"/>
      <c r="H39" s="47"/>
      <c r="I39" s="50"/>
      <c r="J39" s="48"/>
      <c r="K39" s="48"/>
      <c r="L39" s="51"/>
    </row>
    <row r="40" spans="1:12" ht="13.5" hidden="1" outlineLevel="2" thickBot="1">
      <c r="A40" s="180" t="str">
        <f>+A32</f>
        <v>Tel.sz</v>
      </c>
      <c r="B40" s="53">
        <f>+L36-J37-G36</f>
        <v>0</v>
      </c>
      <c r="C40" s="54">
        <f>+B40+G36+J37</f>
        <v>0</v>
      </c>
      <c r="D40" s="48"/>
      <c r="E40" s="48"/>
      <c r="F40" s="49"/>
      <c r="G40" s="47"/>
      <c r="H40" s="47"/>
      <c r="I40" s="50"/>
      <c r="J40" s="48"/>
      <c r="K40" s="48"/>
      <c r="L40" s="51"/>
    </row>
    <row r="41" spans="1:12" ht="12.75" hidden="1" outlineLevel="2">
      <c r="A41" s="180"/>
      <c r="B41" s="55" t="s">
        <v>21</v>
      </c>
      <c r="C41" s="56"/>
      <c r="D41" s="48"/>
      <c r="E41" s="48"/>
      <c r="F41" s="49"/>
      <c r="G41" s="47"/>
      <c r="H41" s="47"/>
      <c r="I41" s="50"/>
      <c r="J41" s="48"/>
      <c r="K41" s="48"/>
      <c r="L41" s="51"/>
    </row>
    <row r="42" spans="1:12" ht="13.5" hidden="1" outlineLevel="2" thickBot="1">
      <c r="A42" s="57" t="s">
        <v>22</v>
      </c>
      <c r="B42" s="58">
        <f>+J37</f>
        <v>0</v>
      </c>
      <c r="C42" s="59"/>
      <c r="D42" s="37"/>
      <c r="E42" s="37"/>
      <c r="F42" s="60"/>
      <c r="G42" s="37"/>
      <c r="H42" s="37"/>
      <c r="I42" s="60"/>
      <c r="J42" s="37"/>
      <c r="K42" s="37"/>
      <c r="L42" s="61"/>
    </row>
    <row r="43" ht="7.5" customHeight="1" hidden="1" outlineLevel="2" thickBot="1"/>
    <row r="44" spans="1:12" ht="27" hidden="1" outlineLevel="2" thickBot="1">
      <c r="A44" s="181" t="s">
        <v>25</v>
      </c>
      <c r="B44" s="182"/>
      <c r="C44" s="182" t="s">
        <v>2</v>
      </c>
      <c r="D44" s="182"/>
      <c r="E44" s="182"/>
      <c r="F44" s="182"/>
      <c r="G44" s="182"/>
      <c r="H44" s="182"/>
      <c r="I44" s="182"/>
      <c r="J44" s="182"/>
      <c r="K44" s="182"/>
      <c r="L44" s="183"/>
    </row>
    <row r="45" spans="1:12" ht="51.75" hidden="1" outlineLevel="2" thickBot="1">
      <c r="A45" s="184" t="s">
        <v>3</v>
      </c>
      <c r="B45" s="185"/>
      <c r="C45" s="3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7</v>
      </c>
      <c r="J45" s="4" t="s">
        <v>10</v>
      </c>
      <c r="K45" s="4" t="s">
        <v>11</v>
      </c>
      <c r="L45" s="4" t="s">
        <v>12</v>
      </c>
    </row>
    <row r="46" spans="1:12" ht="12.75" customHeight="1" hidden="1" outlineLevel="2">
      <c r="A46" s="175" t="s">
        <v>13</v>
      </c>
      <c r="B46" s="186"/>
      <c r="C46" s="7"/>
      <c r="D46" s="8">
        <f>IF(C46-ROUND(C46,0)&gt;0,C46*F46,ROUND(C46*F46,0))</f>
        <v>0</v>
      </c>
      <c r="E46" s="9">
        <f>ROUND(C46+D46,0)</f>
        <v>0</v>
      </c>
      <c r="F46" s="10">
        <v>0.2</v>
      </c>
      <c r="G46" s="11">
        <f>ROUND(E46*F46,0)</f>
        <v>0</v>
      </c>
      <c r="H46" s="11">
        <f>+E46-G46</f>
        <v>0</v>
      </c>
      <c r="I46" s="10">
        <v>0.7</v>
      </c>
      <c r="J46" s="11">
        <f>ROUND(H46*I46,0)</f>
        <v>0</v>
      </c>
      <c r="K46" s="11">
        <f>ROUND(H46*(1-I46),0)+G46</f>
        <v>0</v>
      </c>
      <c r="L46" s="12"/>
    </row>
    <row r="47" spans="1:12" ht="12.75" customHeight="1" hidden="1" outlineLevel="2">
      <c r="A47" s="177" t="s">
        <v>14</v>
      </c>
      <c r="B47" s="187"/>
      <c r="C47" s="13"/>
      <c r="D47" s="14">
        <f>IF(C47=0,0,(ROUND((C46+C47)*F47,0))-D46)</f>
        <v>0</v>
      </c>
      <c r="E47" s="15">
        <f>IF(C47=0,0,C47+D47)</f>
        <v>0</v>
      </c>
      <c r="F47" s="16">
        <v>0.2</v>
      </c>
      <c r="G47" s="17">
        <f>IF(C47=0,0,ROUND(E47*F47,0))</f>
        <v>0</v>
      </c>
      <c r="H47" s="17">
        <f>IF(C47=0,0,E47-G47)</f>
        <v>0</v>
      </c>
      <c r="I47" s="16">
        <v>1</v>
      </c>
      <c r="J47" s="17">
        <f>IF(C47=0,0,ROUND(H47*I47,0))</f>
        <v>0</v>
      </c>
      <c r="K47" s="17">
        <f>+G47</f>
        <v>0</v>
      </c>
      <c r="L47" s="18"/>
    </row>
    <row r="48" spans="1:12" ht="13.5" customHeight="1" hidden="1" outlineLevel="2" thickBot="1">
      <c r="A48" s="155" t="s">
        <v>15</v>
      </c>
      <c r="B48" s="156"/>
      <c r="C48" s="19"/>
      <c r="D48" s="20"/>
      <c r="E48" s="21">
        <f>+C48+D48</f>
        <v>0</v>
      </c>
      <c r="F48" s="22"/>
      <c r="G48" s="23"/>
      <c r="H48" s="23">
        <f>+E48</f>
        <v>0</v>
      </c>
      <c r="I48" s="22"/>
      <c r="J48" s="23"/>
      <c r="K48" s="23">
        <f>+H48</f>
        <v>0</v>
      </c>
      <c r="L48" s="24"/>
    </row>
    <row r="49" spans="1:12" ht="12.75" hidden="1" outlineLevel="2">
      <c r="A49" s="25" t="s">
        <v>16</v>
      </c>
      <c r="B49" s="26"/>
      <c r="C49" s="27">
        <f>SUM(C46:C48)</f>
        <v>0</v>
      </c>
      <c r="D49" s="28">
        <f>SUM(D46:D48)</f>
        <v>0</v>
      </c>
      <c r="E49" s="29">
        <f>IF(SUM(E46:E48)&lt;&gt;ROUND(SUM(C49:D49),0),"HIBÁS ADAT!",SUM(E46:E48))</f>
        <v>0</v>
      </c>
      <c r="F49" s="30"/>
      <c r="G49" s="31">
        <f>SUM(G46:G48)</f>
        <v>0</v>
      </c>
      <c r="H49" s="32"/>
      <c r="I49" s="33"/>
      <c r="J49" s="34">
        <f>SUM(J46:J48)</f>
        <v>0</v>
      </c>
      <c r="K49" s="34">
        <f>SUM(K46:K48)</f>
        <v>0</v>
      </c>
      <c r="L49" s="35">
        <f>+J49+K49</f>
        <v>0</v>
      </c>
    </row>
    <row r="50" spans="1:12" ht="13.5" hidden="1" outlineLevel="2" thickBot="1">
      <c r="A50" s="36" t="s">
        <v>17</v>
      </c>
      <c r="B50" s="37"/>
      <c r="C50" s="38"/>
      <c r="D50" s="39"/>
      <c r="E50" s="40"/>
      <c r="F50" s="41"/>
      <c r="G50" s="42" t="s">
        <v>18</v>
      </c>
      <c r="H50" s="40"/>
      <c r="I50" s="43">
        <f>1-0.833333333333333</f>
        <v>0.16666666666666696</v>
      </c>
      <c r="J50" s="44">
        <f>ROUND(J49*I50,0)</f>
        <v>0</v>
      </c>
      <c r="K50" s="40"/>
      <c r="L50" s="45"/>
    </row>
    <row r="51" spans="1:12" ht="13.5" hidden="1" outlineLevel="2" thickBot="1">
      <c r="A51" s="46"/>
      <c r="B51" s="47"/>
      <c r="C51" s="48"/>
      <c r="D51" s="48"/>
      <c r="E51" s="48"/>
      <c r="F51" s="49"/>
      <c r="G51" s="48"/>
      <c r="H51" s="48"/>
      <c r="I51" s="50"/>
      <c r="J51" s="48"/>
      <c r="K51" s="48"/>
      <c r="L51" s="51"/>
    </row>
    <row r="52" spans="1:12" ht="12.75" hidden="1" outlineLevel="2">
      <c r="A52" s="4" t="str">
        <f>+A44</f>
        <v>4.</v>
      </c>
      <c r="B52" s="52" t="s">
        <v>19</v>
      </c>
      <c r="C52" s="52" t="s">
        <v>20</v>
      </c>
      <c r="D52" s="48"/>
      <c r="E52" s="48"/>
      <c r="F52" s="49"/>
      <c r="G52" s="47"/>
      <c r="H52" s="47"/>
      <c r="I52" s="50"/>
      <c r="J52" s="48"/>
      <c r="K52" s="48"/>
      <c r="L52" s="51"/>
    </row>
    <row r="53" spans="1:12" ht="13.5" hidden="1" outlineLevel="2" thickBot="1">
      <c r="A53" s="180" t="str">
        <f>+A45</f>
        <v>Tel.sz</v>
      </c>
      <c r="B53" s="53">
        <f>+L49-J50-G49</f>
        <v>0</v>
      </c>
      <c r="C53" s="54">
        <f>+B53+G49+J50</f>
        <v>0</v>
      </c>
      <c r="D53" s="48"/>
      <c r="E53" s="48"/>
      <c r="F53" s="49"/>
      <c r="G53" s="47"/>
      <c r="H53" s="47"/>
      <c r="I53" s="50"/>
      <c r="J53" s="48"/>
      <c r="K53" s="48"/>
      <c r="L53" s="51"/>
    </row>
    <row r="54" spans="1:12" ht="12.75" hidden="1" outlineLevel="2">
      <c r="A54" s="180"/>
      <c r="B54" s="55" t="s">
        <v>21</v>
      </c>
      <c r="C54" s="56"/>
      <c r="D54" s="48"/>
      <c r="E54" s="48"/>
      <c r="F54" s="49"/>
      <c r="G54" s="47"/>
      <c r="H54" s="47"/>
      <c r="I54" s="50"/>
      <c r="J54" s="48"/>
      <c r="K54" s="48"/>
      <c r="L54" s="51"/>
    </row>
    <row r="55" spans="1:12" ht="13.5" hidden="1" outlineLevel="2" thickBot="1">
      <c r="A55" s="57" t="s">
        <v>22</v>
      </c>
      <c r="B55" s="58">
        <f>+J50</f>
        <v>0</v>
      </c>
      <c r="C55" s="59"/>
      <c r="D55" s="37"/>
      <c r="E55" s="37"/>
      <c r="F55" s="60"/>
      <c r="G55" s="37"/>
      <c r="H55" s="37"/>
      <c r="I55" s="60"/>
      <c r="J55" s="37"/>
      <c r="K55" s="37"/>
      <c r="L55" s="61"/>
    </row>
    <row r="56" ht="13.5" hidden="1" outlineLevel="2" thickBot="1"/>
    <row r="57" spans="1:12" ht="27" hidden="1" outlineLevel="2" thickBot="1">
      <c r="A57" s="181" t="s">
        <v>26</v>
      </c>
      <c r="B57" s="182"/>
      <c r="C57" s="182" t="s">
        <v>2</v>
      </c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ht="51.75" hidden="1" outlineLevel="2" thickBot="1">
      <c r="A58" s="184" t="s">
        <v>3</v>
      </c>
      <c r="B58" s="185"/>
      <c r="C58" s="3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7</v>
      </c>
      <c r="J58" s="4" t="s">
        <v>10</v>
      </c>
      <c r="K58" s="4" t="s">
        <v>11</v>
      </c>
      <c r="L58" s="4" t="s">
        <v>12</v>
      </c>
    </row>
    <row r="59" spans="1:12" ht="12.75" customHeight="1" hidden="1" outlineLevel="2">
      <c r="A59" s="175" t="s">
        <v>13</v>
      </c>
      <c r="B59" s="186"/>
      <c r="C59" s="7"/>
      <c r="D59" s="8">
        <f>IF(C59-ROUND(C59,0)&gt;0,C59*F59,ROUND(C59*F59,0))</f>
        <v>0</v>
      </c>
      <c r="E59" s="9">
        <f>ROUND(C59+D59,0)</f>
        <v>0</v>
      </c>
      <c r="F59" s="10">
        <v>0.2</v>
      </c>
      <c r="G59" s="11">
        <f>ROUND(E59*F59,0)</f>
        <v>0</v>
      </c>
      <c r="H59" s="11">
        <f>+E59-G59</f>
        <v>0</v>
      </c>
      <c r="I59" s="10">
        <v>0.7</v>
      </c>
      <c r="J59" s="11">
        <f>ROUND(H59*I59,0)</f>
        <v>0</v>
      </c>
      <c r="K59" s="11">
        <f>ROUND(H59*(1-I59),0)+G59</f>
        <v>0</v>
      </c>
      <c r="L59" s="12"/>
    </row>
    <row r="60" spans="1:12" ht="12.75" customHeight="1" hidden="1" outlineLevel="2">
      <c r="A60" s="177" t="s">
        <v>14</v>
      </c>
      <c r="B60" s="187"/>
      <c r="C60" s="13"/>
      <c r="D60" s="14">
        <f>IF(C60=0,0,(ROUND((C59+C60)*F60,0))-D59)</f>
        <v>0</v>
      </c>
      <c r="E60" s="15">
        <f>IF(C60=0,0,C60+D60)</f>
        <v>0</v>
      </c>
      <c r="F60" s="16">
        <v>0.2</v>
      </c>
      <c r="G60" s="17">
        <f>IF(C60=0,0,ROUND(E60*F60,0))</f>
        <v>0</v>
      </c>
      <c r="H60" s="17">
        <f>IF(C60=0,0,E60-G60)</f>
        <v>0</v>
      </c>
      <c r="I60" s="16">
        <v>1</v>
      </c>
      <c r="J60" s="17">
        <f>IF(C60=0,0,ROUND(H60*I60,0))</f>
        <v>0</v>
      </c>
      <c r="K60" s="17">
        <f>+G60</f>
        <v>0</v>
      </c>
      <c r="L60" s="18"/>
    </row>
    <row r="61" spans="1:12" ht="13.5" customHeight="1" hidden="1" outlineLevel="2" thickBot="1">
      <c r="A61" s="155" t="s">
        <v>15</v>
      </c>
      <c r="B61" s="156"/>
      <c r="C61" s="19"/>
      <c r="D61" s="20"/>
      <c r="E61" s="21">
        <f>+C61+D61</f>
        <v>0</v>
      </c>
      <c r="F61" s="22"/>
      <c r="G61" s="23"/>
      <c r="H61" s="23">
        <f>+E61</f>
        <v>0</v>
      </c>
      <c r="I61" s="22"/>
      <c r="J61" s="23"/>
      <c r="K61" s="23">
        <f>+H61</f>
        <v>0</v>
      </c>
      <c r="L61" s="24"/>
    </row>
    <row r="62" spans="1:12" ht="12.75" hidden="1" outlineLevel="2">
      <c r="A62" s="25" t="s">
        <v>16</v>
      </c>
      <c r="B62" s="26"/>
      <c r="C62" s="27">
        <f>SUM(C59:C61)</f>
        <v>0</v>
      </c>
      <c r="D62" s="28">
        <f>SUM(D59:D61)</f>
        <v>0</v>
      </c>
      <c r="E62" s="29">
        <f>IF(SUM(E59:E61)&lt;&gt;ROUND(SUM(C62:D62),0),"HIBÁS ADAT!",SUM(E59:E61))</f>
        <v>0</v>
      </c>
      <c r="F62" s="30"/>
      <c r="G62" s="31">
        <f>SUM(G59:G61)</f>
        <v>0</v>
      </c>
      <c r="H62" s="32"/>
      <c r="I62" s="33"/>
      <c r="J62" s="34">
        <f>SUM(J59:J61)</f>
        <v>0</v>
      </c>
      <c r="K62" s="34">
        <f>SUM(K59:K61)</f>
        <v>0</v>
      </c>
      <c r="L62" s="35">
        <f>+J62+K62</f>
        <v>0</v>
      </c>
    </row>
    <row r="63" spans="1:12" ht="13.5" hidden="1" outlineLevel="2" thickBot="1">
      <c r="A63" s="36" t="s">
        <v>17</v>
      </c>
      <c r="B63" s="37"/>
      <c r="C63" s="38"/>
      <c r="D63" s="39"/>
      <c r="E63" s="40"/>
      <c r="F63" s="41"/>
      <c r="G63" s="42" t="s">
        <v>18</v>
      </c>
      <c r="H63" s="40"/>
      <c r="I63" s="43">
        <f>1-0.833333333333333</f>
        <v>0.16666666666666696</v>
      </c>
      <c r="J63" s="44">
        <f>ROUND(J62*I63,0)</f>
        <v>0</v>
      </c>
      <c r="K63" s="40"/>
      <c r="L63" s="45"/>
    </row>
    <row r="64" spans="1:12" ht="13.5" hidden="1" outlineLevel="2" thickBot="1">
      <c r="A64" s="46"/>
      <c r="B64" s="47"/>
      <c r="C64" s="48"/>
      <c r="D64" s="48"/>
      <c r="E64" s="48"/>
      <c r="F64" s="49"/>
      <c r="G64" s="48"/>
      <c r="H64" s="48"/>
      <c r="I64" s="50"/>
      <c r="J64" s="48"/>
      <c r="K64" s="48"/>
      <c r="L64" s="51"/>
    </row>
    <row r="65" spans="1:12" ht="12.75" hidden="1" outlineLevel="2">
      <c r="A65" s="4" t="str">
        <f>+A57</f>
        <v>5.</v>
      </c>
      <c r="B65" s="52" t="s">
        <v>19</v>
      </c>
      <c r="C65" s="52" t="s">
        <v>20</v>
      </c>
      <c r="D65" s="48"/>
      <c r="E65" s="48"/>
      <c r="F65" s="49"/>
      <c r="G65" s="47"/>
      <c r="H65" s="47"/>
      <c r="I65" s="50"/>
      <c r="J65" s="48"/>
      <c r="K65" s="48"/>
      <c r="L65" s="51"/>
    </row>
    <row r="66" spans="1:12" ht="13.5" hidden="1" outlineLevel="2" thickBot="1">
      <c r="A66" s="180" t="str">
        <f>+A58</f>
        <v>Tel.sz</v>
      </c>
      <c r="B66" s="53">
        <f>+L62-J63-G62</f>
        <v>0</v>
      </c>
      <c r="C66" s="54">
        <f>+B66+G62+J63</f>
        <v>0</v>
      </c>
      <c r="D66" s="48"/>
      <c r="E66" s="48"/>
      <c r="F66" s="49"/>
      <c r="G66" s="47"/>
      <c r="H66" s="47"/>
      <c r="I66" s="50"/>
      <c r="J66" s="48"/>
      <c r="K66" s="48"/>
      <c r="L66" s="51"/>
    </row>
    <row r="67" spans="1:12" ht="12.75" hidden="1" outlineLevel="2">
      <c r="A67" s="180"/>
      <c r="B67" s="55" t="s">
        <v>21</v>
      </c>
      <c r="C67" s="56"/>
      <c r="D67" s="48"/>
      <c r="E67" s="48"/>
      <c r="F67" s="49"/>
      <c r="G67" s="47"/>
      <c r="H67" s="47"/>
      <c r="I67" s="50"/>
      <c r="J67" s="48"/>
      <c r="K67" s="48"/>
      <c r="L67" s="51"/>
    </row>
    <row r="68" spans="1:12" ht="13.5" hidden="1" outlineLevel="2" thickBot="1">
      <c r="A68" s="57" t="s">
        <v>22</v>
      </c>
      <c r="B68" s="58">
        <f>+J63</f>
        <v>0</v>
      </c>
      <c r="C68" s="59"/>
      <c r="D68" s="37"/>
      <c r="E68" s="37"/>
      <c r="F68" s="60"/>
      <c r="G68" s="37"/>
      <c r="H68" s="37"/>
      <c r="I68" s="60"/>
      <c r="J68" s="37"/>
      <c r="K68" s="37"/>
      <c r="L68" s="61"/>
    </row>
    <row r="69" ht="12.75" hidden="1" outlineLevel="2"/>
    <row r="70" spans="4:7" ht="13.5" hidden="1" outlineLevel="2" thickBot="1">
      <c r="D70" s="64"/>
      <c r="E70" s="64"/>
      <c r="F70" s="64"/>
      <c r="G70" s="65"/>
    </row>
    <row r="71" spans="1:12" ht="27" hidden="1" outlineLevel="2" thickBot="1">
      <c r="A71" s="181" t="s">
        <v>27</v>
      </c>
      <c r="B71" s="182"/>
      <c r="C71" s="182" t="s">
        <v>2</v>
      </c>
      <c r="D71" s="182"/>
      <c r="E71" s="182"/>
      <c r="F71" s="182"/>
      <c r="G71" s="182"/>
      <c r="H71" s="182"/>
      <c r="I71" s="182"/>
      <c r="J71" s="182"/>
      <c r="K71" s="182"/>
      <c r="L71" s="183"/>
    </row>
    <row r="72" spans="1:12" ht="51.75" hidden="1" outlineLevel="2" thickBot="1">
      <c r="A72" s="184" t="s">
        <v>3</v>
      </c>
      <c r="B72" s="185"/>
      <c r="C72" s="3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7</v>
      </c>
      <c r="J72" s="4" t="s">
        <v>10</v>
      </c>
      <c r="K72" s="4" t="s">
        <v>11</v>
      </c>
      <c r="L72" s="4" t="s">
        <v>12</v>
      </c>
    </row>
    <row r="73" spans="1:12" ht="12.75" customHeight="1" hidden="1" outlineLevel="2">
      <c r="A73" s="175" t="s">
        <v>13</v>
      </c>
      <c r="B73" s="186"/>
      <c r="C73" s="7"/>
      <c r="D73" s="8">
        <f>IF(C73-ROUND(C73,0)&gt;0,C73*F73,ROUND(C73*F73,0))</f>
        <v>0</v>
      </c>
      <c r="E73" s="9">
        <f>ROUND(C73+D73,0)</f>
        <v>0</v>
      </c>
      <c r="F73" s="10">
        <v>0.2</v>
      </c>
      <c r="G73" s="11">
        <f>ROUND(E73*F73,0)</f>
        <v>0</v>
      </c>
      <c r="H73" s="11">
        <f>+E73-G73</f>
        <v>0</v>
      </c>
      <c r="I73" s="10">
        <v>0.7</v>
      </c>
      <c r="J73" s="11">
        <f>ROUND(H73*I73,0)</f>
        <v>0</v>
      </c>
      <c r="K73" s="11">
        <f>ROUND(H73*(1-I73),0)+G73</f>
        <v>0</v>
      </c>
      <c r="L73" s="12"/>
    </row>
    <row r="74" spans="1:12" ht="12.75" customHeight="1" hidden="1" outlineLevel="2">
      <c r="A74" s="177" t="s">
        <v>14</v>
      </c>
      <c r="B74" s="187"/>
      <c r="C74" s="13"/>
      <c r="D74" s="14">
        <f>IF(C74=0,0,(ROUND((C73+C74)*F74,0))-D73)</f>
        <v>0</v>
      </c>
      <c r="E74" s="15">
        <f>IF(C74=0,0,C74+D74)</f>
        <v>0</v>
      </c>
      <c r="F74" s="16">
        <v>0.2</v>
      </c>
      <c r="G74" s="17">
        <f>IF(C74=0,0,ROUND(E74*F74,0))</f>
        <v>0</v>
      </c>
      <c r="H74" s="17">
        <f>IF(C74=0,0,E74-G74)</f>
        <v>0</v>
      </c>
      <c r="I74" s="16">
        <v>1</v>
      </c>
      <c r="J74" s="17">
        <f>IF(C74=0,0,ROUND(H74*I74,0))</f>
        <v>0</v>
      </c>
      <c r="K74" s="17">
        <f>+G74</f>
        <v>0</v>
      </c>
      <c r="L74" s="18"/>
    </row>
    <row r="75" spans="1:12" ht="13.5" customHeight="1" hidden="1" outlineLevel="2" thickBot="1">
      <c r="A75" s="155" t="s">
        <v>15</v>
      </c>
      <c r="B75" s="156"/>
      <c r="C75" s="19"/>
      <c r="D75" s="20"/>
      <c r="E75" s="21">
        <f>+C75+D75</f>
        <v>0</v>
      </c>
      <c r="F75" s="22"/>
      <c r="G75" s="23"/>
      <c r="H75" s="23">
        <f>+E75</f>
        <v>0</v>
      </c>
      <c r="I75" s="22"/>
      <c r="J75" s="23"/>
      <c r="K75" s="23">
        <f>+H75</f>
        <v>0</v>
      </c>
      <c r="L75" s="24"/>
    </row>
    <row r="76" spans="1:12" ht="12.75" hidden="1" outlineLevel="2">
      <c r="A76" s="25" t="s">
        <v>16</v>
      </c>
      <c r="B76" s="26"/>
      <c r="C76" s="27">
        <f>SUM(C73:C75)</f>
        <v>0</v>
      </c>
      <c r="D76" s="28">
        <f>SUM(D73:D75)</f>
        <v>0</v>
      </c>
      <c r="E76" s="29">
        <f>IF(SUM(E73:E75)&lt;&gt;ROUND(SUM(C76:D76),0),"HIBÁS ADAT!",SUM(E73:E75))</f>
        <v>0</v>
      </c>
      <c r="F76" s="30"/>
      <c r="G76" s="31">
        <f>SUM(G73:G75)</f>
        <v>0</v>
      </c>
      <c r="H76" s="32"/>
      <c r="I76" s="33"/>
      <c r="J76" s="34">
        <f>SUM(J73:J75)</f>
        <v>0</v>
      </c>
      <c r="K76" s="34">
        <f>SUM(K73:K75)</f>
        <v>0</v>
      </c>
      <c r="L76" s="35">
        <f>+J76+K76</f>
        <v>0</v>
      </c>
    </row>
    <row r="77" spans="1:12" ht="13.5" hidden="1" outlineLevel="2" thickBot="1">
      <c r="A77" s="36" t="s">
        <v>17</v>
      </c>
      <c r="B77" s="37"/>
      <c r="C77" s="38"/>
      <c r="D77" s="39"/>
      <c r="E77" s="40"/>
      <c r="F77" s="41"/>
      <c r="G77" s="42" t="s">
        <v>18</v>
      </c>
      <c r="H77" s="40"/>
      <c r="I77" s="43">
        <f>1-0.833333333333333</f>
        <v>0.16666666666666696</v>
      </c>
      <c r="J77" s="44">
        <f>ROUND(J76*I77,0)</f>
        <v>0</v>
      </c>
      <c r="K77" s="40"/>
      <c r="L77" s="45"/>
    </row>
    <row r="78" spans="1:12" ht="13.5" hidden="1" outlineLevel="2" thickBot="1">
      <c r="A78" s="46"/>
      <c r="B78" s="47"/>
      <c r="C78" s="48"/>
      <c r="D78" s="48"/>
      <c r="E78" s="48"/>
      <c r="F78" s="49"/>
      <c r="G78" s="48"/>
      <c r="H78" s="48"/>
      <c r="I78" s="50"/>
      <c r="J78" s="48"/>
      <c r="K78" s="48"/>
      <c r="L78" s="51"/>
    </row>
    <row r="79" spans="1:12" ht="12.75" hidden="1" outlineLevel="2">
      <c r="A79" s="4" t="str">
        <f>+A71</f>
        <v>6.</v>
      </c>
      <c r="B79" s="52" t="s">
        <v>19</v>
      </c>
      <c r="C79" s="52" t="s">
        <v>20</v>
      </c>
      <c r="D79" s="48"/>
      <c r="E79" s="48"/>
      <c r="F79" s="49"/>
      <c r="G79" s="47"/>
      <c r="H79" s="47"/>
      <c r="I79" s="50"/>
      <c r="J79" s="48"/>
      <c r="K79" s="48"/>
      <c r="L79" s="51"/>
    </row>
    <row r="80" spans="1:12" ht="13.5" hidden="1" outlineLevel="2" thickBot="1">
      <c r="A80" s="180" t="str">
        <f>+A72</f>
        <v>Tel.sz</v>
      </c>
      <c r="B80" s="53">
        <f>+L76-J77-G76</f>
        <v>0</v>
      </c>
      <c r="C80" s="54">
        <f>+B80+G76+J77</f>
        <v>0</v>
      </c>
      <c r="D80" s="48"/>
      <c r="E80" s="48"/>
      <c r="F80" s="49"/>
      <c r="G80" s="47"/>
      <c r="H80" s="47"/>
      <c r="I80" s="50"/>
      <c r="J80" s="48"/>
      <c r="K80" s="48"/>
      <c r="L80" s="51"/>
    </row>
    <row r="81" spans="1:12" ht="12.75" hidden="1" outlineLevel="2">
      <c r="A81" s="180"/>
      <c r="B81" s="55" t="s">
        <v>21</v>
      </c>
      <c r="C81" s="56"/>
      <c r="D81" s="48"/>
      <c r="E81" s="48"/>
      <c r="F81" s="49"/>
      <c r="G81" s="47"/>
      <c r="H81" s="47"/>
      <c r="I81" s="50"/>
      <c r="J81" s="48"/>
      <c r="K81" s="48"/>
      <c r="L81" s="51"/>
    </row>
    <row r="82" spans="1:12" ht="13.5" hidden="1" outlineLevel="2" thickBot="1">
      <c r="A82" s="57" t="s">
        <v>22</v>
      </c>
      <c r="B82" s="58">
        <f>+J77</f>
        <v>0</v>
      </c>
      <c r="C82" s="59"/>
      <c r="D82" s="37"/>
      <c r="E82" s="37"/>
      <c r="F82" s="60"/>
      <c r="G82" s="37"/>
      <c r="H82" s="37"/>
      <c r="I82" s="60"/>
      <c r="J82" s="37"/>
      <c r="K82" s="37"/>
      <c r="L82" s="61"/>
    </row>
    <row r="83" spans="4:7" ht="13.5" hidden="1" outlineLevel="1" thickBot="1">
      <c r="D83" s="189" t="s">
        <v>28</v>
      </c>
      <c r="E83" s="190"/>
      <c r="F83" s="191"/>
      <c r="G83" s="66">
        <f>+G62+G49+G36+G23+G10+G76</f>
        <v>0</v>
      </c>
    </row>
    <row r="84" spans="4:7" ht="3.75" customHeight="1" hidden="1" outlineLevel="1">
      <c r="D84" s="64"/>
      <c r="E84" s="64"/>
      <c r="F84" s="64"/>
      <c r="G84" s="65"/>
    </row>
    <row r="85" ht="3.75" customHeight="1" hidden="1" outlineLevel="1"/>
    <row r="86" spans="1:12" ht="27" hidden="1" outlineLevel="1" thickBot="1">
      <c r="A86" s="188" t="s">
        <v>29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27" hidden="1" outlineLevel="2" thickBot="1">
      <c r="A87" s="181" t="s">
        <v>1</v>
      </c>
      <c r="B87" s="182"/>
      <c r="C87" s="182" t="s">
        <v>30</v>
      </c>
      <c r="D87" s="182"/>
      <c r="E87" s="182"/>
      <c r="F87" s="182"/>
      <c r="G87" s="182"/>
      <c r="H87" s="182"/>
      <c r="I87" s="182"/>
      <c r="J87" s="182"/>
      <c r="K87" s="182"/>
      <c r="L87" s="183"/>
    </row>
    <row r="88" spans="1:12" ht="51.75" hidden="1" outlineLevel="2" thickBot="1">
      <c r="A88" s="184" t="s">
        <v>31</v>
      </c>
      <c r="B88" s="185"/>
      <c r="C88" s="3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7</v>
      </c>
      <c r="J88" s="4" t="s">
        <v>10</v>
      </c>
      <c r="K88" s="4" t="s">
        <v>11</v>
      </c>
      <c r="L88" s="4" t="s">
        <v>12</v>
      </c>
    </row>
    <row r="89" spans="1:12" ht="12.75" hidden="1" outlineLevel="2">
      <c r="A89" s="175" t="s">
        <v>13</v>
      </c>
      <c r="B89" s="186"/>
      <c r="C89" s="67">
        <v>0</v>
      </c>
      <c r="D89" s="8">
        <f>IF(C89-MOD(C89,1)&gt;0,C89*F89,ROUND(C89*F89,0))</f>
        <v>0</v>
      </c>
      <c r="E89" s="9">
        <f>ROUND(C89+D89,0)</f>
        <v>0</v>
      </c>
      <c r="F89" s="10">
        <v>0.2</v>
      </c>
      <c r="G89" s="11">
        <f>ROUND(E89*F89,0)</f>
        <v>0</v>
      </c>
      <c r="H89" s="11">
        <f>+E89-G89</f>
        <v>0</v>
      </c>
      <c r="I89" s="10">
        <v>0.7</v>
      </c>
      <c r="J89" s="11">
        <f>(H89*I89)</f>
        <v>0</v>
      </c>
      <c r="K89" s="11">
        <f>(H89*(1-I89)+G89)</f>
        <v>0</v>
      </c>
      <c r="L89" s="12"/>
    </row>
    <row r="90" spans="1:12" ht="12.75" hidden="1" outlineLevel="2">
      <c r="A90" s="177" t="s">
        <v>14</v>
      </c>
      <c r="B90" s="187"/>
      <c r="C90" s="13"/>
      <c r="D90" s="68">
        <f>IF(C90=0,0,(ROUND((C89+C90)*F90,0))-D89)</f>
        <v>0</v>
      </c>
      <c r="E90" s="69">
        <f>IF(C90=0,0,C90+D90)</f>
        <v>0</v>
      </c>
      <c r="F90" s="16">
        <v>0.2</v>
      </c>
      <c r="G90" s="17">
        <f>IF(C90=0,0,ROUND(E90*F90,0))</f>
        <v>0</v>
      </c>
      <c r="H90" s="17">
        <f>IF(C90=0,0,E90-G90)</f>
        <v>0</v>
      </c>
      <c r="I90" s="16">
        <v>1</v>
      </c>
      <c r="J90" s="17">
        <f>IF(C90=0,0,(H90*I90))</f>
        <v>0</v>
      </c>
      <c r="K90" s="17">
        <f>+G90</f>
        <v>0</v>
      </c>
      <c r="L90" s="18"/>
    </row>
    <row r="91" spans="1:12" ht="13.5" hidden="1" outlineLevel="2" thickBot="1">
      <c r="A91" s="155" t="s">
        <v>15</v>
      </c>
      <c r="B91" s="156"/>
      <c r="C91" s="19"/>
      <c r="D91" s="20"/>
      <c r="E91" s="70">
        <f>+C91+D91</f>
        <v>0</v>
      </c>
      <c r="F91" s="22"/>
      <c r="G91" s="23"/>
      <c r="H91" s="23">
        <f>+E91</f>
        <v>0</v>
      </c>
      <c r="I91" s="22"/>
      <c r="J91" s="23"/>
      <c r="K91" s="23">
        <f>+H91</f>
        <v>0</v>
      </c>
      <c r="L91" s="24"/>
    </row>
    <row r="92" spans="1:12" ht="12.75" hidden="1" outlineLevel="2">
      <c r="A92" s="25" t="s">
        <v>16</v>
      </c>
      <c r="B92" s="26"/>
      <c r="C92" s="27">
        <f>SUM(C89:C91)</f>
        <v>0</v>
      </c>
      <c r="D92" s="28">
        <f>SUM(D89:D91)</f>
        <v>0</v>
      </c>
      <c r="E92" s="29">
        <f>IF(SUM(E89:E91)&lt;&gt;ROUND(SUM(C92:D92),0),"HIBÁS ADAT!",SUM(E89:E91))</f>
        <v>0</v>
      </c>
      <c r="F92" s="30"/>
      <c r="G92" s="31">
        <f>SUM(G89:G91)</f>
        <v>0</v>
      </c>
      <c r="H92" s="32"/>
      <c r="I92" s="33"/>
      <c r="J92" s="34">
        <f>SUM(J89:J91)</f>
        <v>0</v>
      </c>
      <c r="K92" s="34">
        <f>SUM(K89:K91)</f>
        <v>0</v>
      </c>
      <c r="L92" s="35">
        <f>+J92+K92</f>
        <v>0</v>
      </c>
    </row>
    <row r="93" spans="1:12" ht="13.5" hidden="1" outlineLevel="2" thickBot="1">
      <c r="A93" s="36" t="s">
        <v>17</v>
      </c>
      <c r="B93" s="37"/>
      <c r="C93" s="38"/>
      <c r="D93" s="39"/>
      <c r="E93" s="40"/>
      <c r="F93" s="41"/>
      <c r="G93" s="42" t="s">
        <v>18</v>
      </c>
      <c r="H93" s="40"/>
      <c r="I93" s="43">
        <f>1-0.833333333333333</f>
        <v>0.16666666666666696</v>
      </c>
      <c r="J93" s="44">
        <f>ROUND(J92*I93,0)</f>
        <v>0</v>
      </c>
      <c r="K93" s="40"/>
      <c r="L93" s="45"/>
    </row>
    <row r="94" spans="1:12" ht="13.5" hidden="1" outlineLevel="2" thickBot="1">
      <c r="A94" s="46"/>
      <c r="B94" s="47"/>
      <c r="C94" s="48"/>
      <c r="D94" s="48"/>
      <c r="E94" s="48"/>
      <c r="F94" s="49"/>
      <c r="G94" s="48"/>
      <c r="H94" s="48"/>
      <c r="I94" s="50"/>
      <c r="J94" s="48"/>
      <c r="K94" s="48"/>
      <c r="L94" s="51"/>
    </row>
    <row r="95" spans="1:12" ht="12.75" hidden="1" outlineLevel="2">
      <c r="A95" s="4" t="str">
        <f>+A87</f>
        <v>1.</v>
      </c>
      <c r="B95" s="52" t="s">
        <v>19</v>
      </c>
      <c r="C95" s="52" t="s">
        <v>20</v>
      </c>
      <c r="D95" s="71"/>
      <c r="E95" s="72"/>
      <c r="F95" s="73"/>
      <c r="G95" s="47"/>
      <c r="H95" s="47"/>
      <c r="I95" s="50"/>
      <c r="J95" s="48"/>
      <c r="K95" s="48"/>
      <c r="L95" s="51"/>
    </row>
    <row r="96" spans="1:12" ht="13.5" hidden="1" outlineLevel="2" thickBot="1">
      <c r="A96" s="180" t="str">
        <f>+A88</f>
        <v>080000627268 2008.01.17</v>
      </c>
      <c r="B96" s="53">
        <f>+L92-J93-G92</f>
        <v>0</v>
      </c>
      <c r="C96" s="54">
        <f>+B96+G92+J93</f>
        <v>0</v>
      </c>
      <c r="D96" s="48"/>
      <c r="E96" s="72"/>
      <c r="F96" s="74"/>
      <c r="G96" s="47"/>
      <c r="H96" s="47"/>
      <c r="I96" s="50"/>
      <c r="J96" s="48"/>
      <c r="K96" s="48"/>
      <c r="L96" s="51"/>
    </row>
    <row r="97" spans="1:12" ht="12.75" hidden="1" outlineLevel="2">
      <c r="A97" s="180"/>
      <c r="B97" s="55" t="s">
        <v>21</v>
      </c>
      <c r="C97" s="56"/>
      <c r="D97" s="48"/>
      <c r="E97" s="48"/>
      <c r="F97" s="49"/>
      <c r="G97" s="47"/>
      <c r="H97" s="47"/>
      <c r="I97" s="50"/>
      <c r="J97" s="48"/>
      <c r="K97" s="48"/>
      <c r="L97" s="51"/>
    </row>
    <row r="98" spans="1:12" ht="13.5" hidden="1" outlineLevel="2" thickBot="1">
      <c r="A98" s="57" t="s">
        <v>22</v>
      </c>
      <c r="B98" s="58">
        <f>+J93</f>
        <v>0</v>
      </c>
      <c r="C98" s="59"/>
      <c r="D98" s="37"/>
      <c r="E98" s="37"/>
      <c r="F98" s="60"/>
      <c r="G98" s="37"/>
      <c r="H98" s="37"/>
      <c r="I98" s="60"/>
      <c r="J98" s="37"/>
      <c r="K98" s="37"/>
      <c r="L98" s="61"/>
    </row>
    <row r="99" ht="7.5" customHeight="1" hidden="1" outlineLevel="2" thickBot="1"/>
    <row r="100" spans="1:12" ht="27" hidden="1" outlineLevel="2" thickBot="1">
      <c r="A100" s="181" t="s">
        <v>23</v>
      </c>
      <c r="B100" s="182"/>
      <c r="C100" s="182" t="s">
        <v>30</v>
      </c>
      <c r="D100" s="182"/>
      <c r="E100" s="182"/>
      <c r="F100" s="182"/>
      <c r="G100" s="182"/>
      <c r="H100" s="182"/>
      <c r="I100" s="182"/>
      <c r="J100" s="182"/>
      <c r="K100" s="182"/>
      <c r="L100" s="183"/>
    </row>
    <row r="101" spans="1:12" ht="51.75" hidden="1" outlineLevel="2" thickBot="1">
      <c r="A101" s="184" t="s">
        <v>3</v>
      </c>
      <c r="B101" s="185"/>
      <c r="C101" s="3" t="s">
        <v>4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7</v>
      </c>
      <c r="J101" s="4" t="s">
        <v>10</v>
      </c>
      <c r="K101" s="4" t="s">
        <v>11</v>
      </c>
      <c r="L101" s="4" t="s">
        <v>12</v>
      </c>
    </row>
    <row r="102" spans="1:12" ht="12.75" customHeight="1" hidden="1" outlineLevel="2">
      <c r="A102" s="175" t="s">
        <v>13</v>
      </c>
      <c r="B102" s="186"/>
      <c r="C102" s="7"/>
      <c r="D102" s="8">
        <f>IF(C102-MOD(C102,1)&gt;0,C102*F102,ROUND(C102*F102,0))</f>
        <v>0</v>
      </c>
      <c r="E102" s="9">
        <f>ROUND(C102+D102,0)</f>
        <v>0</v>
      </c>
      <c r="F102" s="10">
        <v>0.2</v>
      </c>
      <c r="G102" s="11">
        <f>ROUND(E102*F102,0)</f>
        <v>0</v>
      </c>
      <c r="H102" s="11">
        <f>+E102-G102</f>
        <v>0</v>
      </c>
      <c r="I102" s="10">
        <v>0.7</v>
      </c>
      <c r="J102" s="11">
        <f>(H102*I102)</f>
        <v>0</v>
      </c>
      <c r="K102" s="11">
        <f>(H102*(1-I102)+G102)</f>
        <v>0</v>
      </c>
      <c r="L102" s="12"/>
    </row>
    <row r="103" spans="1:12" ht="12.75" customHeight="1" hidden="1" outlineLevel="2">
      <c r="A103" s="177" t="s">
        <v>14</v>
      </c>
      <c r="B103" s="187"/>
      <c r="C103" s="13"/>
      <c r="D103" s="68">
        <f>IF(C103=0,0,(ROUND((C102+C103)*F103,0))-D102)</f>
        <v>0</v>
      </c>
      <c r="E103" s="69">
        <f>IF(C103=0,0,C103+D103)</f>
        <v>0</v>
      </c>
      <c r="F103" s="16">
        <v>0.2</v>
      </c>
      <c r="G103" s="17">
        <f>IF(C103=0,0,ROUND(E103*F103,0))</f>
        <v>0</v>
      </c>
      <c r="H103" s="17">
        <f>IF(C103=0,0,E103-G103)</f>
        <v>0</v>
      </c>
      <c r="I103" s="16">
        <v>1</v>
      </c>
      <c r="J103" s="17">
        <f>IF(C103=0,0,(H103*I103))</f>
        <v>0</v>
      </c>
      <c r="K103" s="17">
        <f>+G103</f>
        <v>0</v>
      </c>
      <c r="L103" s="18"/>
    </row>
    <row r="104" spans="1:12" ht="13.5" customHeight="1" hidden="1" outlineLevel="2" thickBot="1">
      <c r="A104" s="155" t="s">
        <v>15</v>
      </c>
      <c r="B104" s="156"/>
      <c r="C104" s="19"/>
      <c r="D104" s="20"/>
      <c r="E104" s="70">
        <f>+C104+D104</f>
        <v>0</v>
      </c>
      <c r="F104" s="22"/>
      <c r="G104" s="23"/>
      <c r="H104" s="23">
        <f>+E104</f>
        <v>0</v>
      </c>
      <c r="I104" s="22"/>
      <c r="J104" s="23"/>
      <c r="K104" s="23">
        <f>+H104</f>
        <v>0</v>
      </c>
      <c r="L104" s="24"/>
    </row>
    <row r="105" spans="1:12" ht="12.75" hidden="1" outlineLevel="2">
      <c r="A105" s="25" t="s">
        <v>16</v>
      </c>
      <c r="B105" s="26"/>
      <c r="C105" s="27">
        <f>SUM(C102:C104)</f>
        <v>0</v>
      </c>
      <c r="D105" s="28">
        <f>SUM(D102:D104)</f>
        <v>0</v>
      </c>
      <c r="E105" s="29">
        <f>IF(SUM(E102:E104)&lt;&gt;ROUND(SUM(C105:D105),0),"HIBÁS ADAT!",SUM(E102:E104))</f>
        <v>0</v>
      </c>
      <c r="F105" s="30"/>
      <c r="G105" s="31">
        <f>SUM(G102:G104)</f>
        <v>0</v>
      </c>
      <c r="H105" s="32"/>
      <c r="I105" s="33"/>
      <c r="J105" s="34">
        <f>SUM(J102:J104)</f>
        <v>0</v>
      </c>
      <c r="K105" s="34">
        <f>SUM(K102:K104)</f>
        <v>0</v>
      </c>
      <c r="L105" s="35">
        <f>+J105+K105</f>
        <v>0</v>
      </c>
    </row>
    <row r="106" spans="1:12" ht="13.5" hidden="1" outlineLevel="2" thickBot="1">
      <c r="A106" s="36" t="s">
        <v>17</v>
      </c>
      <c r="B106" s="37"/>
      <c r="C106" s="38"/>
      <c r="D106" s="39"/>
      <c r="E106" s="40"/>
      <c r="F106" s="41"/>
      <c r="G106" s="42" t="s">
        <v>18</v>
      </c>
      <c r="H106" s="40"/>
      <c r="I106" s="43">
        <f>1-0.833333333333333</f>
        <v>0.16666666666666696</v>
      </c>
      <c r="J106" s="44">
        <f>ROUND(J105*I106,0)</f>
        <v>0</v>
      </c>
      <c r="K106" s="40"/>
      <c r="L106" s="45"/>
    </row>
    <row r="107" spans="1:12" ht="13.5" hidden="1" outlineLevel="2" thickBot="1">
      <c r="A107" s="46"/>
      <c r="B107" s="47"/>
      <c r="C107" s="48"/>
      <c r="D107" s="48"/>
      <c r="E107" s="48"/>
      <c r="F107" s="49"/>
      <c r="G107" s="48"/>
      <c r="H107" s="48"/>
      <c r="I107" s="50"/>
      <c r="J107" s="48"/>
      <c r="K107" s="48"/>
      <c r="L107" s="51"/>
    </row>
    <row r="108" spans="1:12" ht="12.75" hidden="1" outlineLevel="2">
      <c r="A108" s="4" t="str">
        <f>+A100</f>
        <v>2.</v>
      </c>
      <c r="B108" s="52" t="s">
        <v>19</v>
      </c>
      <c r="C108" s="52" t="s">
        <v>20</v>
      </c>
      <c r="D108" s="48"/>
      <c r="E108" s="48"/>
      <c r="F108" s="49"/>
      <c r="G108" s="47"/>
      <c r="H108" s="47"/>
      <c r="I108" s="50"/>
      <c r="J108" s="48"/>
      <c r="K108" s="48"/>
      <c r="L108" s="51"/>
    </row>
    <row r="109" spans="1:12" ht="13.5" hidden="1" outlineLevel="2" thickBot="1">
      <c r="A109" s="180" t="str">
        <f>+A101</f>
        <v>Tel.sz</v>
      </c>
      <c r="B109" s="53">
        <f>+L105-J106-G105</f>
        <v>0</v>
      </c>
      <c r="C109" s="54">
        <f>+B109+G105+J106</f>
        <v>0</v>
      </c>
      <c r="D109" s="48"/>
      <c r="E109" s="48"/>
      <c r="F109" s="49"/>
      <c r="G109" s="47"/>
      <c r="H109" s="47"/>
      <c r="I109" s="50"/>
      <c r="J109" s="48"/>
      <c r="K109" s="48"/>
      <c r="L109" s="51"/>
    </row>
    <row r="110" spans="1:12" ht="12.75" hidden="1" outlineLevel="2">
      <c r="A110" s="180"/>
      <c r="B110" s="55" t="s">
        <v>21</v>
      </c>
      <c r="C110" s="56"/>
      <c r="D110" s="48"/>
      <c r="E110" s="48"/>
      <c r="F110" s="49"/>
      <c r="G110" s="47"/>
      <c r="H110" s="47"/>
      <c r="I110" s="50"/>
      <c r="J110" s="48"/>
      <c r="K110" s="48"/>
      <c r="L110" s="51"/>
    </row>
    <row r="111" spans="1:12" ht="13.5" hidden="1" outlineLevel="2" thickBot="1">
      <c r="A111" s="57" t="s">
        <v>22</v>
      </c>
      <c r="B111" s="58">
        <f>+J106</f>
        <v>0</v>
      </c>
      <c r="C111" s="59"/>
      <c r="D111" s="37"/>
      <c r="E111" s="37"/>
      <c r="F111" s="60"/>
      <c r="G111" s="37"/>
      <c r="H111" s="37"/>
      <c r="I111" s="60"/>
      <c r="J111" s="37"/>
      <c r="K111" s="37"/>
      <c r="L111" s="61"/>
    </row>
    <row r="112" ht="13.5" hidden="1" outlineLevel="2" thickBot="1"/>
    <row r="113" spans="1:12" ht="27" hidden="1" outlineLevel="2" thickBot="1">
      <c r="A113" s="181" t="s">
        <v>24</v>
      </c>
      <c r="B113" s="182"/>
      <c r="C113" s="182" t="s">
        <v>30</v>
      </c>
      <c r="D113" s="182"/>
      <c r="E113" s="182"/>
      <c r="F113" s="182"/>
      <c r="G113" s="182"/>
      <c r="H113" s="182"/>
      <c r="I113" s="182"/>
      <c r="J113" s="182"/>
      <c r="K113" s="182"/>
      <c r="L113" s="183"/>
    </row>
    <row r="114" spans="1:12" ht="51.75" hidden="1" outlineLevel="2" thickBot="1">
      <c r="A114" s="184" t="s">
        <v>3</v>
      </c>
      <c r="B114" s="185"/>
      <c r="C114" s="3" t="s">
        <v>4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7</v>
      </c>
      <c r="J114" s="4" t="s">
        <v>10</v>
      </c>
      <c r="K114" s="4" t="s">
        <v>11</v>
      </c>
      <c r="L114" s="4" t="s">
        <v>12</v>
      </c>
    </row>
    <row r="115" spans="1:12" ht="12.75" customHeight="1" hidden="1" outlineLevel="2">
      <c r="A115" s="175" t="s">
        <v>13</v>
      </c>
      <c r="B115" s="186"/>
      <c r="C115" s="67"/>
      <c r="D115" s="8">
        <f>IF(C115-MOD(C115,1)&gt;0,C115*F115,ROUND(C115*F115,0))</f>
        <v>0</v>
      </c>
      <c r="E115" s="9">
        <f>ROUND(C115+D115,0)</f>
        <v>0</v>
      </c>
      <c r="F115" s="10">
        <v>0.2</v>
      </c>
      <c r="G115" s="11">
        <f>ROUND(E115*F115,0)</f>
        <v>0</v>
      </c>
      <c r="H115" s="11">
        <f>+E115-G115</f>
        <v>0</v>
      </c>
      <c r="I115" s="10">
        <v>0.7</v>
      </c>
      <c r="J115" s="11">
        <f>(H115*I115)</f>
        <v>0</v>
      </c>
      <c r="K115" s="11">
        <f>(H115*(1-I115)+G115)</f>
        <v>0</v>
      </c>
      <c r="L115" s="12"/>
    </row>
    <row r="116" spans="1:12" ht="12.75" customHeight="1" hidden="1" outlineLevel="2">
      <c r="A116" s="177" t="s">
        <v>14</v>
      </c>
      <c r="B116" s="187"/>
      <c r="C116" s="13"/>
      <c r="D116" s="68">
        <f>IF(C116=0,0,(ROUND((C115+C116)*F116,0))-D115)</f>
        <v>0</v>
      </c>
      <c r="E116" s="69">
        <f>IF(C116=0,0,C116+D116)</f>
        <v>0</v>
      </c>
      <c r="F116" s="16">
        <v>0.2</v>
      </c>
      <c r="G116" s="17">
        <f>IF(C116=0,0,ROUND(E116*F116,0))</f>
        <v>0</v>
      </c>
      <c r="H116" s="17">
        <f>IF(C116=0,0,E116-G116)</f>
        <v>0</v>
      </c>
      <c r="I116" s="16">
        <v>1</v>
      </c>
      <c r="J116" s="17">
        <f>IF(C116=0,0,(H116*I116))</f>
        <v>0</v>
      </c>
      <c r="K116" s="17">
        <f>+G116</f>
        <v>0</v>
      </c>
      <c r="L116" s="18"/>
    </row>
    <row r="117" spans="1:12" ht="13.5" customHeight="1" hidden="1" outlineLevel="2" thickBot="1">
      <c r="A117" s="155" t="s">
        <v>15</v>
      </c>
      <c r="B117" s="156"/>
      <c r="C117" s="19"/>
      <c r="D117" s="20"/>
      <c r="E117" s="70">
        <f>+C117+D117</f>
        <v>0</v>
      </c>
      <c r="F117" s="22"/>
      <c r="G117" s="23"/>
      <c r="H117" s="23">
        <f>+E117</f>
        <v>0</v>
      </c>
      <c r="I117" s="22"/>
      <c r="J117" s="23"/>
      <c r="K117" s="23">
        <f>+H117</f>
        <v>0</v>
      </c>
      <c r="L117" s="24"/>
    </row>
    <row r="118" spans="1:12" ht="12.75" hidden="1" outlineLevel="2">
      <c r="A118" s="25" t="s">
        <v>16</v>
      </c>
      <c r="B118" s="26"/>
      <c r="C118" s="27">
        <f>SUM(C115:C117)</f>
        <v>0</v>
      </c>
      <c r="D118" s="28">
        <f>SUM(D115:D117)</f>
        <v>0</v>
      </c>
      <c r="E118" s="29">
        <f>IF(SUM(E115:E117)&lt;&gt;ROUND(SUM(C118:D118),0),"HIBÁS ADAT!",SUM(E115:E117))</f>
        <v>0</v>
      </c>
      <c r="F118" s="30"/>
      <c r="G118" s="31">
        <f>SUM(G115:G117)</f>
        <v>0</v>
      </c>
      <c r="H118" s="32"/>
      <c r="I118" s="33"/>
      <c r="J118" s="34">
        <f>SUM(J115:J117)</f>
        <v>0</v>
      </c>
      <c r="K118" s="34">
        <f>SUM(K115:K117)</f>
        <v>0</v>
      </c>
      <c r="L118" s="35">
        <f>+J118+K118</f>
        <v>0</v>
      </c>
    </row>
    <row r="119" spans="1:12" ht="13.5" hidden="1" outlineLevel="2" thickBot="1">
      <c r="A119" s="36" t="s">
        <v>17</v>
      </c>
      <c r="B119" s="37"/>
      <c r="C119" s="38"/>
      <c r="D119" s="39"/>
      <c r="E119" s="40"/>
      <c r="F119" s="41"/>
      <c r="G119" s="42" t="s">
        <v>18</v>
      </c>
      <c r="H119" s="40"/>
      <c r="I119" s="43">
        <f>1-0.833333333333333</f>
        <v>0.16666666666666696</v>
      </c>
      <c r="J119" s="44">
        <f>ROUND(J118*I119,0)</f>
        <v>0</v>
      </c>
      <c r="K119" s="40"/>
      <c r="L119" s="45"/>
    </row>
    <row r="120" spans="1:12" ht="13.5" hidden="1" outlineLevel="2" thickBot="1">
      <c r="A120" s="46"/>
      <c r="B120" s="47"/>
      <c r="C120" s="48"/>
      <c r="D120" s="48"/>
      <c r="E120" s="48"/>
      <c r="F120" s="49"/>
      <c r="G120" s="48"/>
      <c r="H120" s="48"/>
      <c r="I120" s="50"/>
      <c r="J120" s="48"/>
      <c r="K120" s="48"/>
      <c r="L120" s="51"/>
    </row>
    <row r="121" spans="1:12" ht="12.75" hidden="1" outlineLevel="2">
      <c r="A121" s="4" t="str">
        <f>+A113</f>
        <v>3.</v>
      </c>
      <c r="B121" s="52" t="s">
        <v>19</v>
      </c>
      <c r="C121" s="52" t="s">
        <v>20</v>
      </c>
      <c r="D121" s="48"/>
      <c r="E121" s="48"/>
      <c r="F121" s="49"/>
      <c r="G121" s="47"/>
      <c r="H121" s="47"/>
      <c r="I121" s="50"/>
      <c r="J121" s="48"/>
      <c r="K121" s="48"/>
      <c r="L121" s="51"/>
    </row>
    <row r="122" spans="1:12" ht="13.5" hidden="1" outlineLevel="2" thickBot="1">
      <c r="A122" s="180" t="str">
        <f>+A114</f>
        <v>Tel.sz</v>
      </c>
      <c r="B122" s="53">
        <f>+L118-J119-G118</f>
        <v>0</v>
      </c>
      <c r="C122" s="54">
        <f>+B122+G118+J119</f>
        <v>0</v>
      </c>
      <c r="D122" s="48"/>
      <c r="E122" s="48"/>
      <c r="F122" s="49"/>
      <c r="G122" s="47"/>
      <c r="H122" s="47"/>
      <c r="I122" s="50"/>
      <c r="J122" s="48"/>
      <c r="K122" s="48"/>
      <c r="L122" s="51"/>
    </row>
    <row r="123" spans="1:12" ht="12.75" hidden="1" outlineLevel="2">
      <c r="A123" s="180"/>
      <c r="B123" s="55" t="s">
        <v>21</v>
      </c>
      <c r="C123" s="56"/>
      <c r="D123" s="48"/>
      <c r="E123" s="48"/>
      <c r="F123" s="49"/>
      <c r="G123" s="47"/>
      <c r="H123" s="47"/>
      <c r="I123" s="50"/>
      <c r="J123" s="48"/>
      <c r="K123" s="48"/>
      <c r="L123" s="51"/>
    </row>
    <row r="124" spans="1:12" ht="13.5" hidden="1" outlineLevel="2" thickBot="1">
      <c r="A124" s="57" t="s">
        <v>22</v>
      </c>
      <c r="B124" s="58">
        <f>+J119</f>
        <v>0</v>
      </c>
      <c r="C124" s="59"/>
      <c r="D124" s="37"/>
      <c r="E124" s="37"/>
      <c r="F124" s="60"/>
      <c r="G124" s="37"/>
      <c r="H124" s="37"/>
      <c r="I124" s="60"/>
      <c r="J124" s="37"/>
      <c r="K124" s="37"/>
      <c r="L124" s="61"/>
    </row>
    <row r="125" ht="13.5" hidden="1" outlineLevel="2" thickBot="1"/>
    <row r="126" spans="1:12" ht="27" hidden="1" outlineLevel="2" thickBot="1">
      <c r="A126" s="181" t="s">
        <v>25</v>
      </c>
      <c r="B126" s="182"/>
      <c r="C126" s="182" t="s">
        <v>30</v>
      </c>
      <c r="D126" s="182"/>
      <c r="E126" s="182"/>
      <c r="F126" s="182"/>
      <c r="G126" s="182"/>
      <c r="H126" s="182"/>
      <c r="I126" s="182"/>
      <c r="J126" s="182"/>
      <c r="K126" s="182"/>
      <c r="L126" s="183"/>
    </row>
    <row r="127" spans="1:12" ht="51.75" hidden="1" outlineLevel="2" thickBot="1">
      <c r="A127" s="184" t="s">
        <v>3</v>
      </c>
      <c r="B127" s="185"/>
      <c r="C127" s="3" t="s">
        <v>4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7</v>
      </c>
      <c r="J127" s="4" t="s">
        <v>10</v>
      </c>
      <c r="K127" s="4" t="s">
        <v>11</v>
      </c>
      <c r="L127" s="4" t="s">
        <v>12</v>
      </c>
    </row>
    <row r="128" spans="1:12" ht="12.75" customHeight="1" hidden="1" outlineLevel="2">
      <c r="A128" s="175" t="s">
        <v>13</v>
      </c>
      <c r="B128" s="186"/>
      <c r="C128" s="7"/>
      <c r="D128" s="8">
        <f>IF(C128-MOD(C128,1)&gt;0,C128*F128,ROUND(C128*F128,0))</f>
        <v>0</v>
      </c>
      <c r="E128" s="9">
        <f>ROUND(C128+D128,0)</f>
        <v>0</v>
      </c>
      <c r="F128" s="10">
        <v>0.2</v>
      </c>
      <c r="G128" s="11">
        <f>ROUND(E128*F128,0)</f>
        <v>0</v>
      </c>
      <c r="H128" s="11">
        <f>+E128-G128</f>
        <v>0</v>
      </c>
      <c r="I128" s="10">
        <v>0.7</v>
      </c>
      <c r="J128" s="11">
        <f>(H128*I128)</f>
        <v>0</v>
      </c>
      <c r="K128" s="11">
        <f>(H128*(1-I128)+G128)</f>
        <v>0</v>
      </c>
      <c r="L128" s="12"/>
    </row>
    <row r="129" spans="1:12" ht="12.75" customHeight="1" hidden="1" outlineLevel="2">
      <c r="A129" s="177" t="s">
        <v>14</v>
      </c>
      <c r="B129" s="187"/>
      <c r="C129" s="13"/>
      <c r="D129" s="68">
        <f>IF(C129=0,0,(ROUND((C128+C129)*F129,0))-D128)</f>
        <v>0</v>
      </c>
      <c r="E129" s="69">
        <f>IF(C129=0,0,C129+D129)</f>
        <v>0</v>
      </c>
      <c r="F129" s="16">
        <v>0.2</v>
      </c>
      <c r="G129" s="17">
        <f>IF(C129=0,0,ROUND(E129*F129,0))</f>
        <v>0</v>
      </c>
      <c r="H129" s="17">
        <f>IF(C129=0,0,E129-G129)</f>
        <v>0</v>
      </c>
      <c r="I129" s="16">
        <v>1</v>
      </c>
      <c r="J129" s="17">
        <f>IF(C129=0,0,(H129*I129))</f>
        <v>0</v>
      </c>
      <c r="K129" s="17">
        <f>+G129</f>
        <v>0</v>
      </c>
      <c r="L129" s="18"/>
    </row>
    <row r="130" spans="1:12" ht="13.5" customHeight="1" hidden="1" outlineLevel="2" thickBot="1">
      <c r="A130" s="155" t="s">
        <v>15</v>
      </c>
      <c r="B130" s="156"/>
      <c r="C130" s="19"/>
      <c r="D130" s="20"/>
      <c r="E130" s="70">
        <f>+C130+D130</f>
        <v>0</v>
      </c>
      <c r="F130" s="22"/>
      <c r="G130" s="23"/>
      <c r="H130" s="23">
        <f>+E130</f>
        <v>0</v>
      </c>
      <c r="I130" s="22"/>
      <c r="J130" s="23"/>
      <c r="K130" s="23">
        <f>+H130</f>
        <v>0</v>
      </c>
      <c r="L130" s="24"/>
    </row>
    <row r="131" spans="1:12" ht="12.75" hidden="1" outlineLevel="2">
      <c r="A131" s="25" t="s">
        <v>16</v>
      </c>
      <c r="B131" s="26"/>
      <c r="C131" s="27">
        <f>SUM(C128:C130)</f>
        <v>0</v>
      </c>
      <c r="D131" s="28">
        <f>SUM(D128:D130)</f>
        <v>0</v>
      </c>
      <c r="E131" s="29">
        <f>IF(SUM(E128:E130)&lt;&gt;ROUND(SUM(C131:D131),0),"HIBÁS ADAT!",SUM(E128:E130))</f>
        <v>0</v>
      </c>
      <c r="F131" s="30"/>
      <c r="G131" s="31">
        <f>SUM(G128:G130)</f>
        <v>0</v>
      </c>
      <c r="H131" s="32"/>
      <c r="I131" s="33"/>
      <c r="J131" s="34">
        <f>SUM(J128:J130)</f>
        <v>0</v>
      </c>
      <c r="K131" s="34">
        <f>SUM(K128:K130)</f>
        <v>0</v>
      </c>
      <c r="L131" s="35">
        <f>+J131+K131</f>
        <v>0</v>
      </c>
    </row>
    <row r="132" spans="1:12" ht="13.5" hidden="1" outlineLevel="2" thickBot="1">
      <c r="A132" s="36" t="s">
        <v>17</v>
      </c>
      <c r="B132" s="37"/>
      <c r="C132" s="38"/>
      <c r="D132" s="39"/>
      <c r="E132" s="40"/>
      <c r="F132" s="41"/>
      <c r="G132" s="42" t="s">
        <v>18</v>
      </c>
      <c r="H132" s="40"/>
      <c r="I132" s="43">
        <f>1-0.833333333333333</f>
        <v>0.16666666666666696</v>
      </c>
      <c r="J132" s="44">
        <f>ROUND(J131*I132,0)</f>
        <v>0</v>
      </c>
      <c r="K132" s="40"/>
      <c r="L132" s="45"/>
    </row>
    <row r="133" spans="1:12" ht="13.5" hidden="1" outlineLevel="2" thickBot="1">
      <c r="A133" s="46"/>
      <c r="B133" s="47"/>
      <c r="C133" s="48"/>
      <c r="D133" s="48"/>
      <c r="E133" s="48"/>
      <c r="F133" s="49"/>
      <c r="G133" s="48"/>
      <c r="H133" s="48"/>
      <c r="I133" s="50"/>
      <c r="J133" s="48"/>
      <c r="K133" s="48"/>
      <c r="L133" s="51"/>
    </row>
    <row r="134" spans="1:12" ht="12.75" hidden="1" outlineLevel="2">
      <c r="A134" s="4" t="str">
        <f>+A126</f>
        <v>4.</v>
      </c>
      <c r="B134" s="52" t="s">
        <v>19</v>
      </c>
      <c r="C134" s="52" t="s">
        <v>20</v>
      </c>
      <c r="D134" s="48"/>
      <c r="E134" s="48"/>
      <c r="F134" s="49"/>
      <c r="G134" s="47"/>
      <c r="H134" s="47"/>
      <c r="I134" s="50"/>
      <c r="J134" s="48"/>
      <c r="K134" s="48"/>
      <c r="L134" s="51"/>
    </row>
    <row r="135" spans="1:12" ht="13.5" hidden="1" outlineLevel="2" thickBot="1">
      <c r="A135" s="180" t="str">
        <f>+A127</f>
        <v>Tel.sz</v>
      </c>
      <c r="B135" s="53">
        <f>+L131-J132-G131</f>
        <v>0</v>
      </c>
      <c r="C135" s="54">
        <f>+B135+G131+J132</f>
        <v>0</v>
      </c>
      <c r="D135" s="48"/>
      <c r="E135" s="48"/>
      <c r="F135" s="49"/>
      <c r="G135" s="47"/>
      <c r="H135" s="47"/>
      <c r="I135" s="50"/>
      <c r="J135" s="48"/>
      <c r="K135" s="48"/>
      <c r="L135" s="51"/>
    </row>
    <row r="136" spans="1:12" ht="12.75" hidden="1" outlineLevel="2">
      <c r="A136" s="180"/>
      <c r="B136" s="55" t="s">
        <v>21</v>
      </c>
      <c r="C136" s="56"/>
      <c r="D136" s="48"/>
      <c r="E136" s="48"/>
      <c r="F136" s="49"/>
      <c r="G136" s="47"/>
      <c r="H136" s="47"/>
      <c r="I136" s="50"/>
      <c r="J136" s="48"/>
      <c r="K136" s="48"/>
      <c r="L136" s="51"/>
    </row>
    <row r="137" spans="1:12" ht="13.5" hidden="1" outlineLevel="2" thickBot="1">
      <c r="A137" s="57" t="s">
        <v>22</v>
      </c>
      <c r="B137" s="58">
        <f>+J132</f>
        <v>0</v>
      </c>
      <c r="C137" s="59"/>
      <c r="D137" s="37"/>
      <c r="E137" s="37"/>
      <c r="F137" s="60"/>
      <c r="G137" s="37"/>
      <c r="H137" s="37"/>
      <c r="I137" s="60"/>
      <c r="J137" s="37"/>
      <c r="K137" s="37"/>
      <c r="L137" s="61"/>
    </row>
    <row r="138" ht="13.5" hidden="1" outlineLevel="2" thickBot="1"/>
    <row r="139" spans="1:12" ht="27" hidden="1" outlineLevel="2" thickBot="1">
      <c r="A139" s="181" t="s">
        <v>26</v>
      </c>
      <c r="B139" s="182"/>
      <c r="C139" s="182" t="s">
        <v>30</v>
      </c>
      <c r="D139" s="182"/>
      <c r="E139" s="182"/>
      <c r="F139" s="182"/>
      <c r="G139" s="182"/>
      <c r="H139" s="182"/>
      <c r="I139" s="182"/>
      <c r="J139" s="182"/>
      <c r="K139" s="182"/>
      <c r="L139" s="183"/>
    </row>
    <row r="140" spans="1:12" ht="51.75" hidden="1" outlineLevel="2" thickBot="1">
      <c r="A140" s="184" t="s">
        <v>3</v>
      </c>
      <c r="B140" s="185"/>
      <c r="C140" s="3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7</v>
      </c>
      <c r="J140" s="4" t="s">
        <v>10</v>
      </c>
      <c r="K140" s="4" t="s">
        <v>11</v>
      </c>
      <c r="L140" s="4" t="s">
        <v>12</v>
      </c>
    </row>
    <row r="141" spans="1:12" ht="12.75" customHeight="1" hidden="1" outlineLevel="2">
      <c r="A141" s="175" t="s">
        <v>13</v>
      </c>
      <c r="B141" s="186"/>
      <c r="C141" s="7"/>
      <c r="D141" s="8">
        <f>IF(C141-MOD(C141,1)&gt;0,C141*F141,ROUND(C141*F141,0))</f>
        <v>0</v>
      </c>
      <c r="E141" s="9">
        <f>ROUND(C141+D141,0)</f>
        <v>0</v>
      </c>
      <c r="F141" s="10">
        <v>0.2</v>
      </c>
      <c r="G141" s="11">
        <f>ROUND(E141*F141,0)</f>
        <v>0</v>
      </c>
      <c r="H141" s="11">
        <f>+E141-G141</f>
        <v>0</v>
      </c>
      <c r="I141" s="10">
        <v>0.7</v>
      </c>
      <c r="J141" s="11">
        <f>(H141*I141)</f>
        <v>0</v>
      </c>
      <c r="K141" s="11">
        <f>(H141*(1-I141)+G141)</f>
        <v>0</v>
      </c>
      <c r="L141" s="12"/>
    </row>
    <row r="142" spans="1:12" ht="12.75" customHeight="1" hidden="1" outlineLevel="2">
      <c r="A142" s="177" t="s">
        <v>14</v>
      </c>
      <c r="B142" s="187"/>
      <c r="C142" s="13"/>
      <c r="D142" s="68">
        <f>IF(C142=0,0,(ROUND((C141+C142)*F142,0))-D141)</f>
        <v>0</v>
      </c>
      <c r="E142" s="69">
        <f>IF(C142=0,0,C142+D142)</f>
        <v>0</v>
      </c>
      <c r="F142" s="16">
        <v>0.2</v>
      </c>
      <c r="G142" s="17">
        <f>IF(C142=0,0,ROUND(E142*F142,0))</f>
        <v>0</v>
      </c>
      <c r="H142" s="17">
        <f>IF(C142=0,0,E142-G142)</f>
        <v>0</v>
      </c>
      <c r="I142" s="16">
        <v>1</v>
      </c>
      <c r="J142" s="17">
        <f>IF(C142=0,0,(H142*I142))</f>
        <v>0</v>
      </c>
      <c r="K142" s="17">
        <f>+G142</f>
        <v>0</v>
      </c>
      <c r="L142" s="18"/>
    </row>
    <row r="143" spans="1:12" ht="13.5" customHeight="1" hidden="1" outlineLevel="2" thickBot="1">
      <c r="A143" s="155" t="s">
        <v>15</v>
      </c>
      <c r="B143" s="156"/>
      <c r="C143" s="19"/>
      <c r="D143" s="20"/>
      <c r="E143" s="70">
        <f>+C143+D143</f>
        <v>0</v>
      </c>
      <c r="F143" s="22"/>
      <c r="G143" s="23"/>
      <c r="H143" s="23">
        <f>+E143</f>
        <v>0</v>
      </c>
      <c r="I143" s="22"/>
      <c r="J143" s="23"/>
      <c r="K143" s="23">
        <f>+H143</f>
        <v>0</v>
      </c>
      <c r="L143" s="24"/>
    </row>
    <row r="144" spans="1:12" ht="12.75" hidden="1" outlineLevel="2">
      <c r="A144" s="25" t="s">
        <v>16</v>
      </c>
      <c r="B144" s="26"/>
      <c r="C144" s="27">
        <f>SUM(C141:C143)</f>
        <v>0</v>
      </c>
      <c r="D144" s="28">
        <f>SUM(D141:D143)</f>
        <v>0</v>
      </c>
      <c r="E144" s="29">
        <f>IF(SUM(E141:E143)&lt;&gt;ROUND(SUM(C144:D144),0),"HIBÁS ADAT!",SUM(E141:E143))</f>
        <v>0</v>
      </c>
      <c r="F144" s="30"/>
      <c r="G144" s="31">
        <f>SUM(G141:G143)</f>
        <v>0</v>
      </c>
      <c r="H144" s="32"/>
      <c r="I144" s="33"/>
      <c r="J144" s="34">
        <f>SUM(J141:J143)</f>
        <v>0</v>
      </c>
      <c r="K144" s="34">
        <f>SUM(K141:K143)</f>
        <v>0</v>
      </c>
      <c r="L144" s="35">
        <f>+J144+K144</f>
        <v>0</v>
      </c>
    </row>
    <row r="145" spans="1:12" ht="13.5" hidden="1" outlineLevel="2" thickBot="1">
      <c r="A145" s="36" t="s">
        <v>17</v>
      </c>
      <c r="B145" s="37"/>
      <c r="C145" s="38"/>
      <c r="D145" s="39"/>
      <c r="E145" s="40"/>
      <c r="F145" s="41"/>
      <c r="G145" s="42" t="s">
        <v>18</v>
      </c>
      <c r="H145" s="40"/>
      <c r="I145" s="43">
        <f>1-0.833333333333333</f>
        <v>0.16666666666666696</v>
      </c>
      <c r="J145" s="44">
        <f>ROUND(J144*I145,0)</f>
        <v>0</v>
      </c>
      <c r="K145" s="40"/>
      <c r="L145" s="45"/>
    </row>
    <row r="146" spans="1:12" ht="13.5" hidden="1" outlineLevel="2" thickBot="1">
      <c r="A146" s="46"/>
      <c r="B146" s="47"/>
      <c r="C146" s="48"/>
      <c r="D146" s="48"/>
      <c r="E146" s="48"/>
      <c r="F146" s="49"/>
      <c r="G146" s="48"/>
      <c r="H146" s="48"/>
      <c r="I146" s="50"/>
      <c r="J146" s="48"/>
      <c r="K146" s="48"/>
      <c r="L146" s="51"/>
    </row>
    <row r="147" spans="1:12" ht="12.75" hidden="1" outlineLevel="2">
      <c r="A147" s="4" t="str">
        <f>+A139</f>
        <v>5.</v>
      </c>
      <c r="B147" s="52" t="s">
        <v>19</v>
      </c>
      <c r="C147" s="52" t="s">
        <v>20</v>
      </c>
      <c r="D147" s="48"/>
      <c r="E147" s="48"/>
      <c r="F147" s="49"/>
      <c r="G147" s="47"/>
      <c r="H147" s="47"/>
      <c r="I147" s="50"/>
      <c r="J147" s="48"/>
      <c r="K147" s="48"/>
      <c r="L147" s="51"/>
    </row>
    <row r="148" spans="1:12" ht="13.5" hidden="1" outlineLevel="2" thickBot="1">
      <c r="A148" s="180" t="str">
        <f>+A140</f>
        <v>Tel.sz</v>
      </c>
      <c r="B148" s="53">
        <f>+L144-J145-G144</f>
        <v>0</v>
      </c>
      <c r="C148" s="54">
        <f>+B148+G144+J145</f>
        <v>0</v>
      </c>
      <c r="D148" s="48"/>
      <c r="E148" s="48"/>
      <c r="F148" s="49"/>
      <c r="G148" s="47"/>
      <c r="H148" s="47"/>
      <c r="I148" s="50"/>
      <c r="J148" s="48"/>
      <c r="K148" s="48"/>
      <c r="L148" s="51"/>
    </row>
    <row r="149" spans="1:12" ht="12.75" hidden="1" outlineLevel="2">
      <c r="A149" s="180"/>
      <c r="B149" s="55" t="s">
        <v>21</v>
      </c>
      <c r="C149" s="56"/>
      <c r="D149" s="48"/>
      <c r="E149" s="48"/>
      <c r="F149" s="49"/>
      <c r="G149" s="47"/>
      <c r="H149" s="47"/>
      <c r="I149" s="50"/>
      <c r="J149" s="48"/>
      <c r="K149" s="48"/>
      <c r="L149" s="51"/>
    </row>
    <row r="150" spans="1:12" ht="13.5" hidden="1" outlineLevel="2" thickBot="1">
      <c r="A150" s="57" t="s">
        <v>22</v>
      </c>
      <c r="B150" s="58">
        <f>+J145</f>
        <v>0</v>
      </c>
      <c r="C150" s="59"/>
      <c r="D150" s="37"/>
      <c r="E150" s="37"/>
      <c r="F150" s="60"/>
      <c r="G150" s="37"/>
      <c r="H150" s="37"/>
      <c r="I150" s="60"/>
      <c r="J150" s="37"/>
      <c r="K150" s="37"/>
      <c r="L150" s="61"/>
    </row>
    <row r="151" ht="12.75" hidden="1" outlineLevel="2"/>
    <row r="152" ht="13.5" hidden="1" outlineLevel="2" thickBot="1"/>
    <row r="153" spans="1:12" ht="27" hidden="1" outlineLevel="2" thickBot="1">
      <c r="A153" s="181" t="s">
        <v>27</v>
      </c>
      <c r="B153" s="182"/>
      <c r="C153" s="182" t="s">
        <v>30</v>
      </c>
      <c r="D153" s="182"/>
      <c r="E153" s="182"/>
      <c r="F153" s="182"/>
      <c r="G153" s="182"/>
      <c r="H153" s="182"/>
      <c r="I153" s="182"/>
      <c r="J153" s="182"/>
      <c r="K153" s="182"/>
      <c r="L153" s="183"/>
    </row>
    <row r="154" spans="1:12" ht="51.75" hidden="1" outlineLevel="2" thickBot="1">
      <c r="A154" s="184" t="s">
        <v>3</v>
      </c>
      <c r="B154" s="185"/>
      <c r="C154" s="3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7</v>
      </c>
      <c r="J154" s="4" t="s">
        <v>10</v>
      </c>
      <c r="K154" s="4" t="s">
        <v>11</v>
      </c>
      <c r="L154" s="4" t="s">
        <v>12</v>
      </c>
    </row>
    <row r="155" spans="1:12" ht="12.75" customHeight="1" hidden="1" outlineLevel="2">
      <c r="A155" s="175" t="s">
        <v>13</v>
      </c>
      <c r="B155" s="186"/>
      <c r="C155" s="7"/>
      <c r="D155" s="8">
        <f>IF(C155-MOD(C155,1)&gt;0,C155*F155,ROUND(C155*F155,0))</f>
        <v>0</v>
      </c>
      <c r="E155" s="9">
        <f>ROUND(C155+D155,0)</f>
        <v>0</v>
      </c>
      <c r="F155" s="10">
        <v>0.2</v>
      </c>
      <c r="G155" s="11">
        <f>ROUND(E155*F155,0)</f>
        <v>0</v>
      </c>
      <c r="H155" s="11">
        <f>+E155-G155</f>
        <v>0</v>
      </c>
      <c r="I155" s="10">
        <v>0.7</v>
      </c>
      <c r="J155" s="11">
        <f>(H155*I155)</f>
        <v>0</v>
      </c>
      <c r="K155" s="11">
        <f>(H155*(1-I155)+G155)</f>
        <v>0</v>
      </c>
      <c r="L155" s="12"/>
    </row>
    <row r="156" spans="1:12" ht="12.75" customHeight="1" hidden="1" outlineLevel="2">
      <c r="A156" s="177" t="s">
        <v>14</v>
      </c>
      <c r="B156" s="187"/>
      <c r="C156" s="13"/>
      <c r="D156" s="68">
        <f>IF(C156=0,0,(ROUND((C155+C156)*F156,0))-D155)</f>
        <v>0</v>
      </c>
      <c r="E156" s="69">
        <f>IF(C156=0,0,C156+D156)</f>
        <v>0</v>
      </c>
      <c r="F156" s="16">
        <v>0.2</v>
      </c>
      <c r="G156" s="17">
        <f>IF(C156=0,0,ROUND(E156*F156,0))</f>
        <v>0</v>
      </c>
      <c r="H156" s="17">
        <f>IF(C156=0,0,E156-G156)</f>
        <v>0</v>
      </c>
      <c r="I156" s="16">
        <v>1</v>
      </c>
      <c r="J156" s="17">
        <f>IF(C156=0,0,(H156*I156))</f>
        <v>0</v>
      </c>
      <c r="K156" s="17">
        <f>+G156</f>
        <v>0</v>
      </c>
      <c r="L156" s="18"/>
    </row>
    <row r="157" spans="1:12" ht="13.5" customHeight="1" hidden="1" outlineLevel="2" thickBot="1">
      <c r="A157" s="155" t="s">
        <v>15</v>
      </c>
      <c r="B157" s="156"/>
      <c r="C157" s="19"/>
      <c r="D157" s="20"/>
      <c r="E157" s="70">
        <f>+C157+D157</f>
        <v>0</v>
      </c>
      <c r="F157" s="22"/>
      <c r="G157" s="23"/>
      <c r="H157" s="23">
        <f>+E157</f>
        <v>0</v>
      </c>
      <c r="I157" s="22"/>
      <c r="J157" s="23"/>
      <c r="K157" s="23">
        <f>+H157</f>
        <v>0</v>
      </c>
      <c r="L157" s="24"/>
    </row>
    <row r="158" spans="1:12" ht="12.75" hidden="1" outlineLevel="2">
      <c r="A158" s="25" t="s">
        <v>16</v>
      </c>
      <c r="B158" s="26"/>
      <c r="C158" s="27">
        <f>SUM(C155:C157)</f>
        <v>0</v>
      </c>
      <c r="D158" s="28">
        <f>SUM(D155:D157)</f>
        <v>0</v>
      </c>
      <c r="E158" s="29">
        <f>IF(SUM(E155:E157)&lt;&gt;ROUND(SUM(C158:D158),0),"HIBÁS ADAT!",SUM(E155:E157))</f>
        <v>0</v>
      </c>
      <c r="F158" s="30"/>
      <c r="G158" s="31">
        <f>SUM(G155:G157)</f>
        <v>0</v>
      </c>
      <c r="H158" s="32"/>
      <c r="I158" s="33"/>
      <c r="J158" s="34">
        <f>SUM(J155:J157)</f>
        <v>0</v>
      </c>
      <c r="K158" s="34">
        <f>SUM(K155:K157)</f>
        <v>0</v>
      </c>
      <c r="L158" s="35">
        <f>+J158+K158</f>
        <v>0</v>
      </c>
    </row>
    <row r="159" spans="1:12" ht="13.5" hidden="1" outlineLevel="2" thickBot="1">
      <c r="A159" s="36" t="s">
        <v>17</v>
      </c>
      <c r="B159" s="37"/>
      <c r="C159" s="38"/>
      <c r="D159" s="39"/>
      <c r="E159" s="40"/>
      <c r="F159" s="41"/>
      <c r="G159" s="42" t="s">
        <v>18</v>
      </c>
      <c r="H159" s="40"/>
      <c r="I159" s="43">
        <f>1-0.833333333333333</f>
        <v>0.16666666666666696</v>
      </c>
      <c r="J159" s="44">
        <f>ROUND(J158*I159,0)</f>
        <v>0</v>
      </c>
      <c r="K159" s="40"/>
      <c r="L159" s="45"/>
    </row>
    <row r="160" spans="1:12" ht="13.5" hidden="1" outlineLevel="2" thickBot="1">
      <c r="A160" s="46"/>
      <c r="B160" s="47"/>
      <c r="C160" s="48"/>
      <c r="D160" s="48"/>
      <c r="E160" s="48"/>
      <c r="F160" s="49"/>
      <c r="G160" s="48"/>
      <c r="H160" s="48"/>
      <c r="I160" s="50"/>
      <c r="J160" s="48"/>
      <c r="K160" s="48"/>
      <c r="L160" s="51"/>
    </row>
    <row r="161" spans="1:12" ht="12.75" hidden="1" outlineLevel="2">
      <c r="A161" s="4" t="str">
        <f>+A153</f>
        <v>6.</v>
      </c>
      <c r="B161" s="52" t="s">
        <v>19</v>
      </c>
      <c r="C161" s="52" t="s">
        <v>20</v>
      </c>
      <c r="D161" s="48"/>
      <c r="E161" s="48"/>
      <c r="F161" s="49"/>
      <c r="G161" s="47"/>
      <c r="H161" s="47"/>
      <c r="I161" s="50"/>
      <c r="J161" s="48"/>
      <c r="K161" s="48"/>
      <c r="L161" s="51"/>
    </row>
    <row r="162" spans="1:12" ht="13.5" hidden="1" outlineLevel="2" thickBot="1">
      <c r="A162" s="180" t="str">
        <f>+A154</f>
        <v>Tel.sz</v>
      </c>
      <c r="B162" s="53">
        <f>+L158-J159-G158</f>
        <v>0</v>
      </c>
      <c r="C162" s="54">
        <f>+B162+G158+J159</f>
        <v>0</v>
      </c>
      <c r="D162" s="48"/>
      <c r="E162" s="48"/>
      <c r="F162" s="49"/>
      <c r="G162" s="47"/>
      <c r="H162" s="47"/>
      <c r="I162" s="50"/>
      <c r="J162" s="48"/>
      <c r="K162" s="48"/>
      <c r="L162" s="51"/>
    </row>
    <row r="163" spans="1:12" ht="12.75" hidden="1" outlineLevel="2">
      <c r="A163" s="180"/>
      <c r="B163" s="55" t="s">
        <v>21</v>
      </c>
      <c r="C163" s="56"/>
      <c r="D163" s="48"/>
      <c r="E163" s="48"/>
      <c r="F163" s="49"/>
      <c r="G163" s="47"/>
      <c r="H163" s="47"/>
      <c r="I163" s="50"/>
      <c r="J163" s="48"/>
      <c r="K163" s="48"/>
      <c r="L163" s="51"/>
    </row>
    <row r="164" spans="1:12" ht="13.5" hidden="1" outlineLevel="2" thickBot="1">
      <c r="A164" s="57" t="s">
        <v>22</v>
      </c>
      <c r="B164" s="58">
        <f>+J159</f>
        <v>0</v>
      </c>
      <c r="C164" s="59"/>
      <c r="D164" s="37"/>
      <c r="E164" s="37"/>
      <c r="F164" s="60"/>
      <c r="G164" s="37"/>
      <c r="H164" s="37"/>
      <c r="I164" s="60"/>
      <c r="J164" s="37"/>
      <c r="K164" s="37"/>
      <c r="L164" s="61"/>
    </row>
    <row r="165" spans="4:7" ht="13.5" hidden="1" outlineLevel="1" thickBot="1">
      <c r="D165" s="189" t="s">
        <v>32</v>
      </c>
      <c r="E165" s="190"/>
      <c r="F165" s="191"/>
      <c r="G165" s="66">
        <f>+G144+G131+G118+G105+G92+G158</f>
        <v>0</v>
      </c>
    </row>
    <row r="166" spans="4:7" ht="12.75" collapsed="1">
      <c r="D166" s="64"/>
      <c r="E166" s="64"/>
      <c r="F166" s="64"/>
      <c r="G166" s="65"/>
    </row>
    <row r="167" spans="1:12" ht="18.75" thickBot="1">
      <c r="A167" s="174" t="str">
        <f ca="1">p!D1&amp;" -  "&amp;YEAR(TODAY())&amp;"  -  "&amp;VLOOKUP(H2,p!B11:C22,2)</f>
        <v>Alfa Kft -  2008  -  AUGUSZTUS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0" ht="39" thickBot="1">
      <c r="A168" s="5" t="s">
        <v>33</v>
      </c>
      <c r="B168" s="4" t="s">
        <v>34</v>
      </c>
      <c r="C168" s="6" t="s">
        <v>35</v>
      </c>
      <c r="D168" s="75" t="s">
        <v>16</v>
      </c>
      <c r="F168" s="76" t="s">
        <v>33</v>
      </c>
      <c r="G168" s="77" t="s">
        <v>6</v>
      </c>
      <c r="H168" s="78" t="s">
        <v>36</v>
      </c>
      <c r="I168" s="79" t="s">
        <v>10</v>
      </c>
      <c r="J168" s="79" t="s">
        <v>11</v>
      </c>
    </row>
    <row r="169" spans="1:10" ht="12.75">
      <c r="A169" s="80" t="s">
        <v>37</v>
      </c>
      <c r="B169" s="81"/>
      <c r="C169" s="82"/>
      <c r="D169" s="83">
        <f>+G83</f>
        <v>0</v>
      </c>
      <c r="F169" s="84" t="str">
        <f>+A5</f>
        <v>1.</v>
      </c>
      <c r="G169" s="65">
        <f>+E10</f>
        <v>0</v>
      </c>
      <c r="H169" s="85">
        <f>+G10</f>
        <v>0</v>
      </c>
      <c r="I169" s="85">
        <f>+J10</f>
        <v>0</v>
      </c>
      <c r="J169" s="85">
        <f>+K10</f>
        <v>0</v>
      </c>
    </row>
    <row r="170" spans="1:10" ht="12.75" customHeight="1">
      <c r="A170" s="86" t="s">
        <v>38</v>
      </c>
      <c r="B170" s="87"/>
      <c r="C170" s="88"/>
      <c r="D170" s="89"/>
      <c r="E170" s="47"/>
      <c r="F170" s="84" t="str">
        <f>+A18</f>
        <v>2.</v>
      </c>
      <c r="G170" s="48">
        <f>+E23</f>
        <v>0</v>
      </c>
      <c r="H170" s="90">
        <f>+G23</f>
        <v>0</v>
      </c>
      <c r="I170" s="85">
        <f>+J23</f>
        <v>0</v>
      </c>
      <c r="J170" s="85">
        <f>+K23</f>
        <v>0</v>
      </c>
    </row>
    <row r="171" spans="1:10" ht="12.75">
      <c r="A171" s="86" t="s">
        <v>39</v>
      </c>
      <c r="B171" s="87"/>
      <c r="C171" s="88"/>
      <c r="D171" s="89"/>
      <c r="E171" s="47"/>
      <c r="F171" s="84" t="str">
        <f>+A31</f>
        <v>3.</v>
      </c>
      <c r="G171" s="48">
        <f>+E36</f>
        <v>0</v>
      </c>
      <c r="H171" s="90">
        <f>+G36</f>
        <v>0</v>
      </c>
      <c r="I171" s="85">
        <f>+J36</f>
        <v>0</v>
      </c>
      <c r="J171" s="85">
        <f>+K36</f>
        <v>0</v>
      </c>
    </row>
    <row r="172" spans="1:10" ht="12.75">
      <c r="A172" s="86" t="s">
        <v>40</v>
      </c>
      <c r="B172" s="87"/>
      <c r="C172" s="88"/>
      <c r="D172" s="89"/>
      <c r="E172" s="47"/>
      <c r="F172" s="84" t="str">
        <f>+A44</f>
        <v>4.</v>
      </c>
      <c r="G172" s="48">
        <f>+E49</f>
        <v>0</v>
      </c>
      <c r="H172" s="90">
        <f>+G49</f>
        <v>0</v>
      </c>
      <c r="I172" s="85">
        <f>+J49</f>
        <v>0</v>
      </c>
      <c r="J172" s="85">
        <f>+K49</f>
        <v>0</v>
      </c>
    </row>
    <row r="173" spans="1:10" ht="12.75">
      <c r="A173" s="91" t="s">
        <v>41</v>
      </c>
      <c r="B173" s="92"/>
      <c r="C173" s="93"/>
      <c r="D173" s="89"/>
      <c r="E173" s="47"/>
      <c r="F173" s="84" t="str">
        <f>+A57</f>
        <v>5.</v>
      </c>
      <c r="G173" s="48">
        <f>+E62</f>
        <v>0</v>
      </c>
      <c r="H173" s="90">
        <f>+G62</f>
        <v>0</v>
      </c>
      <c r="I173" s="85">
        <f>+J62</f>
        <v>0</v>
      </c>
      <c r="J173" s="85">
        <f>+K62</f>
        <v>0</v>
      </c>
    </row>
    <row r="174" spans="1:10" ht="13.5" customHeight="1" thickBot="1">
      <c r="A174" s="94" t="s">
        <v>42</v>
      </c>
      <c r="B174" s="95"/>
      <c r="C174" s="96"/>
      <c r="D174" s="97"/>
      <c r="E174" s="47"/>
      <c r="F174" s="98" t="str">
        <f>+A71</f>
        <v>6.</v>
      </c>
      <c r="G174" s="99">
        <f>+E76</f>
        <v>0</v>
      </c>
      <c r="H174" s="100">
        <f>+G76</f>
        <v>0</v>
      </c>
      <c r="I174" s="100">
        <f>+J76</f>
        <v>0</v>
      </c>
      <c r="J174" s="100">
        <f>+K76</f>
        <v>0</v>
      </c>
    </row>
    <row r="175" spans="1:10" ht="39" thickBot="1">
      <c r="A175" s="5" t="s">
        <v>43</v>
      </c>
      <c r="B175" s="4" t="s">
        <v>34</v>
      </c>
      <c r="C175" s="6" t="s">
        <v>35</v>
      </c>
      <c r="D175" s="75" t="s">
        <v>16</v>
      </c>
      <c r="E175" s="47"/>
      <c r="F175" s="101" t="s">
        <v>43</v>
      </c>
      <c r="G175" s="102" t="s">
        <v>6</v>
      </c>
      <c r="H175" s="102" t="s">
        <v>36</v>
      </c>
      <c r="I175" s="79" t="s">
        <v>10</v>
      </c>
      <c r="J175" s="79" t="s">
        <v>11</v>
      </c>
    </row>
    <row r="176" spans="1:10" ht="12.75">
      <c r="A176" s="80" t="s">
        <v>37</v>
      </c>
      <c r="B176" s="81"/>
      <c r="C176" s="82"/>
      <c r="D176" s="83">
        <f>+G165</f>
        <v>0</v>
      </c>
      <c r="E176" s="47"/>
      <c r="F176" s="103" t="str">
        <f>+A87</f>
        <v>1.</v>
      </c>
      <c r="G176" s="65">
        <f>+E92</f>
        <v>0</v>
      </c>
      <c r="H176" s="85">
        <f>+G92</f>
        <v>0</v>
      </c>
      <c r="I176" s="85">
        <f>+J92</f>
        <v>0</v>
      </c>
      <c r="J176" s="104">
        <f>+K92</f>
        <v>0</v>
      </c>
    </row>
    <row r="177" spans="1:10" ht="12.75" customHeight="1">
      <c r="A177" s="86" t="s">
        <v>38</v>
      </c>
      <c r="B177" s="87"/>
      <c r="C177" s="88"/>
      <c r="D177" s="89"/>
      <c r="E177" s="47"/>
      <c r="F177" s="103" t="str">
        <f>+A100</f>
        <v>2.</v>
      </c>
      <c r="G177" s="65">
        <f>+E105</f>
        <v>0</v>
      </c>
      <c r="H177" s="85">
        <f>+G105</f>
        <v>0</v>
      </c>
      <c r="I177" s="85">
        <f>+J105</f>
        <v>0</v>
      </c>
      <c r="J177" s="104">
        <f>+K105</f>
        <v>0</v>
      </c>
    </row>
    <row r="178" spans="1:10" ht="12.75">
      <c r="A178" s="86" t="s">
        <v>39</v>
      </c>
      <c r="B178" s="87"/>
      <c r="C178" s="88"/>
      <c r="D178" s="89"/>
      <c r="E178" s="47"/>
      <c r="F178" s="103" t="str">
        <f>+A113</f>
        <v>3.</v>
      </c>
      <c r="G178" s="65">
        <f>+E118</f>
        <v>0</v>
      </c>
      <c r="H178" s="85">
        <f>+G118</f>
        <v>0</v>
      </c>
      <c r="I178" s="85">
        <f>+J118</f>
        <v>0</v>
      </c>
      <c r="J178" s="104">
        <f>+K118</f>
        <v>0</v>
      </c>
    </row>
    <row r="179" spans="1:10" ht="12.75">
      <c r="A179" s="86" t="s">
        <v>40</v>
      </c>
      <c r="B179" s="87"/>
      <c r="C179" s="88"/>
      <c r="D179" s="89"/>
      <c r="E179" s="47"/>
      <c r="F179" s="103" t="str">
        <f>+A126</f>
        <v>4.</v>
      </c>
      <c r="G179" s="65">
        <f>+E131</f>
        <v>0</v>
      </c>
      <c r="H179" s="85">
        <f>+G131</f>
        <v>0</v>
      </c>
      <c r="I179" s="85">
        <f>+J131</f>
        <v>0</v>
      </c>
      <c r="J179" s="104">
        <f>+K131</f>
        <v>0</v>
      </c>
    </row>
    <row r="180" spans="1:10" ht="12.75">
      <c r="A180" s="91" t="s">
        <v>41</v>
      </c>
      <c r="B180" s="92"/>
      <c r="C180" s="93"/>
      <c r="D180" s="89"/>
      <c r="E180" s="47"/>
      <c r="F180" s="103" t="str">
        <f>+A139</f>
        <v>5.</v>
      </c>
      <c r="G180" s="65">
        <f>+E144</f>
        <v>0</v>
      </c>
      <c r="H180" s="85">
        <f>+G144</f>
        <v>0</v>
      </c>
      <c r="I180" s="85">
        <f>+J144</f>
        <v>0</v>
      </c>
      <c r="J180" s="104">
        <f>+K144</f>
        <v>0</v>
      </c>
    </row>
    <row r="181" spans="1:10" ht="12.75" customHeight="1" thickBot="1">
      <c r="A181" s="94" t="s">
        <v>42</v>
      </c>
      <c r="B181" s="95"/>
      <c r="C181" s="96"/>
      <c r="D181" s="97"/>
      <c r="F181" s="98" t="str">
        <f>+A153</f>
        <v>6.</v>
      </c>
      <c r="G181" s="105">
        <f>+E158</f>
        <v>0</v>
      </c>
      <c r="H181" s="106">
        <f>+G158</f>
        <v>0</v>
      </c>
      <c r="I181" s="100">
        <f>+J158</f>
        <v>0</v>
      </c>
      <c r="J181" s="107">
        <f>+K158</f>
        <v>0</v>
      </c>
    </row>
    <row r="182" spans="1:4" ht="13.5" customHeight="1" thickBot="1">
      <c r="A182" s="108" t="s">
        <v>16</v>
      </c>
      <c r="B182" s="109">
        <f>SUM(B169:B181)</f>
        <v>0</v>
      </c>
      <c r="C182" s="110">
        <f>SUM(C169:C181)</f>
        <v>0</v>
      </c>
      <c r="D182" s="111">
        <f>IF(SUM(B182:C182)&lt;&gt;D169+D176,"Hibás adat",SUM(B182:C182))</f>
        <v>0</v>
      </c>
    </row>
    <row r="183" ht="13.5" thickBot="1"/>
    <row r="184" spans="2:9" ht="13.5" thickBot="1">
      <c r="B184" s="153" t="s">
        <v>44</v>
      </c>
      <c r="C184" s="154"/>
      <c r="D184" s="154"/>
      <c r="E184" s="167" t="s">
        <v>45</v>
      </c>
      <c r="F184" s="168"/>
      <c r="G184" s="162" t="s">
        <v>46</v>
      </c>
      <c r="H184" s="163"/>
      <c r="I184" s="164"/>
    </row>
    <row r="185" spans="2:9" ht="13.5" thickBot="1">
      <c r="B185" s="155"/>
      <c r="C185" s="156"/>
      <c r="D185" s="156"/>
      <c r="E185" s="77"/>
      <c r="F185" s="112">
        <f>IF(D182="Hibás adat","HIBÁS!",B182)</f>
        <v>0</v>
      </c>
      <c r="G185" s="113"/>
      <c r="H185" s="114"/>
      <c r="I185" s="115">
        <f>IF(D182="Hibás adat","HIBÁS!",C182)</f>
        <v>0</v>
      </c>
    </row>
    <row r="186" spans="2:9" ht="13.5" customHeight="1">
      <c r="B186" s="153" t="s">
        <v>55</v>
      </c>
      <c r="C186" s="154"/>
      <c r="D186" s="116" t="s">
        <v>47</v>
      </c>
      <c r="E186" s="157">
        <v>0.54</v>
      </c>
      <c r="F186" s="161">
        <f>+F185*E186</f>
        <v>0</v>
      </c>
      <c r="G186" s="117"/>
      <c r="H186" s="26"/>
      <c r="I186" s="165">
        <f>+I185*E186</f>
        <v>0</v>
      </c>
    </row>
    <row r="187" spans="2:9" ht="14.25" customHeight="1" thickBot="1">
      <c r="B187" s="155"/>
      <c r="C187" s="156"/>
      <c r="D187" s="116" t="s">
        <v>48</v>
      </c>
      <c r="E187" s="158"/>
      <c r="F187" s="161"/>
      <c r="G187" s="36"/>
      <c r="H187" s="37"/>
      <c r="I187" s="166"/>
    </row>
    <row r="188" spans="1:9" ht="12.75">
      <c r="A188" s="140" t="s">
        <v>49</v>
      </c>
      <c r="B188" s="149" t="s">
        <v>50</v>
      </c>
      <c r="C188" s="150"/>
      <c r="D188" s="118" t="s">
        <v>47</v>
      </c>
      <c r="E188" s="157">
        <v>0.24</v>
      </c>
      <c r="F188" s="159">
        <f>($F$186+$F$185)*E188</f>
        <v>0</v>
      </c>
      <c r="G188" s="143">
        <v>0.11</v>
      </c>
      <c r="H188" s="145" t="s">
        <v>47</v>
      </c>
      <c r="I188" s="169">
        <f>(I185+I186)*G188</f>
        <v>0</v>
      </c>
    </row>
    <row r="189" spans="1:9" ht="13.5" thickBot="1">
      <c r="A189" s="141"/>
      <c r="B189" s="192"/>
      <c r="C189" s="193"/>
      <c r="D189" s="119" t="s">
        <v>51</v>
      </c>
      <c r="E189" s="158"/>
      <c r="F189" s="160"/>
      <c r="G189" s="144"/>
      <c r="H189" s="146"/>
      <c r="I189" s="170"/>
    </row>
    <row r="190" spans="1:9" ht="12.75">
      <c r="A190" s="141"/>
      <c r="B190" s="149" t="s">
        <v>56</v>
      </c>
      <c r="C190" s="150"/>
      <c r="D190" s="118" t="s">
        <v>47</v>
      </c>
      <c r="E190" s="157">
        <v>0.045</v>
      </c>
      <c r="F190" s="159">
        <f>($F$186+$F$185)*E190</f>
        <v>0</v>
      </c>
      <c r="G190" s="144"/>
      <c r="H190" s="146"/>
      <c r="I190" s="170"/>
    </row>
    <row r="191" spans="1:9" ht="13.5" thickBot="1">
      <c r="A191" s="141"/>
      <c r="B191" s="192"/>
      <c r="C191" s="193"/>
      <c r="D191" s="119" t="s">
        <v>52</v>
      </c>
      <c r="E191" s="158"/>
      <c r="F191" s="160"/>
      <c r="G191" s="144"/>
      <c r="H191" s="146"/>
      <c r="I191" s="170"/>
    </row>
    <row r="192" spans="1:9" ht="12.75">
      <c r="A192" s="141"/>
      <c r="B192" s="149" t="s">
        <v>57</v>
      </c>
      <c r="C192" s="150"/>
      <c r="D192" s="116" t="s">
        <v>47</v>
      </c>
      <c r="E192" s="157">
        <v>0.005</v>
      </c>
      <c r="F192" s="161">
        <f>($F$186+$F$185)*E192</f>
        <v>0</v>
      </c>
      <c r="G192" s="144"/>
      <c r="H192" s="147" t="s">
        <v>53</v>
      </c>
      <c r="I192" s="170"/>
    </row>
    <row r="193" spans="1:9" ht="13.5" thickBot="1">
      <c r="A193" s="142"/>
      <c r="B193" s="151"/>
      <c r="C193" s="152"/>
      <c r="D193" s="116" t="s">
        <v>52</v>
      </c>
      <c r="E193" s="158"/>
      <c r="F193" s="161"/>
      <c r="G193" s="144"/>
      <c r="H193" s="147"/>
      <c r="I193" s="170"/>
    </row>
    <row r="194" spans="2:9" ht="12.75">
      <c r="B194" s="153" t="s">
        <v>58</v>
      </c>
      <c r="C194" s="154"/>
      <c r="D194" s="118" t="s">
        <v>47</v>
      </c>
      <c r="E194" s="157">
        <v>0.03</v>
      </c>
      <c r="F194" s="172">
        <f>+(F185)*E194</f>
        <v>0</v>
      </c>
      <c r="G194" s="144"/>
      <c r="H194" s="147"/>
      <c r="I194" s="170"/>
    </row>
    <row r="195" spans="2:9" ht="13.5" thickBot="1">
      <c r="B195" s="155"/>
      <c r="C195" s="156"/>
      <c r="D195" s="119" t="s">
        <v>54</v>
      </c>
      <c r="E195" s="158"/>
      <c r="F195" s="173"/>
      <c r="G195" s="132"/>
      <c r="H195" s="148"/>
      <c r="I195" s="171"/>
    </row>
    <row r="196" ht="26.25" customHeight="1"/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</sheetData>
  <mergeCells count="117">
    <mergeCell ref="A188:A193"/>
    <mergeCell ref="G188:G195"/>
    <mergeCell ref="H188:H191"/>
    <mergeCell ref="H192:H195"/>
    <mergeCell ref="B192:C193"/>
    <mergeCell ref="B194:C195"/>
    <mergeCell ref="E194:E195"/>
    <mergeCell ref="E188:E189"/>
    <mergeCell ref="F190:F191"/>
    <mergeCell ref="F192:F193"/>
    <mergeCell ref="G184:I184"/>
    <mergeCell ref="F186:F187"/>
    <mergeCell ref="I186:I187"/>
    <mergeCell ref="F188:F189"/>
    <mergeCell ref="E184:F184"/>
    <mergeCell ref="I188:I195"/>
    <mergeCell ref="F194:F195"/>
    <mergeCell ref="E186:E187"/>
    <mergeCell ref="E190:E191"/>
    <mergeCell ref="E192:E193"/>
    <mergeCell ref="A167:L167"/>
    <mergeCell ref="A7:B7"/>
    <mergeCell ref="A8:B8"/>
    <mergeCell ref="A9:B9"/>
    <mergeCell ref="A14:A15"/>
    <mergeCell ref="A18:B18"/>
    <mergeCell ref="C18:L18"/>
    <mergeCell ref="A19:B19"/>
    <mergeCell ref="A20:B20"/>
    <mergeCell ref="A21:B21"/>
    <mergeCell ref="A4:L4"/>
    <mergeCell ref="A5:B5"/>
    <mergeCell ref="C5:L5"/>
    <mergeCell ref="A6:B6"/>
    <mergeCell ref="A22:B22"/>
    <mergeCell ref="A27:A28"/>
    <mergeCell ref="A31:B31"/>
    <mergeCell ref="C31:L31"/>
    <mergeCell ref="A32:B32"/>
    <mergeCell ref="A33:B33"/>
    <mergeCell ref="A34:B34"/>
    <mergeCell ref="A35:B35"/>
    <mergeCell ref="A40:A41"/>
    <mergeCell ref="A44:B44"/>
    <mergeCell ref="C44:L44"/>
    <mergeCell ref="A45:B45"/>
    <mergeCell ref="A46:B46"/>
    <mergeCell ref="A47:B47"/>
    <mergeCell ref="A48:B48"/>
    <mergeCell ref="A53:A54"/>
    <mergeCell ref="A57:B57"/>
    <mergeCell ref="C57:L57"/>
    <mergeCell ref="A58:B58"/>
    <mergeCell ref="A59:B59"/>
    <mergeCell ref="A60:B60"/>
    <mergeCell ref="A61:B61"/>
    <mergeCell ref="A66:A67"/>
    <mergeCell ref="A139:B139"/>
    <mergeCell ref="A80:A81"/>
    <mergeCell ref="A116:B116"/>
    <mergeCell ref="A117:B117"/>
    <mergeCell ref="A122:A123"/>
    <mergeCell ref="A113:B113"/>
    <mergeCell ref="A96:A97"/>
    <mergeCell ref="C139:L139"/>
    <mergeCell ref="C126:L126"/>
    <mergeCell ref="A127:B127"/>
    <mergeCell ref="D165:F165"/>
    <mergeCell ref="A126:B126"/>
    <mergeCell ref="A153:B153"/>
    <mergeCell ref="C153:L153"/>
    <mergeCell ref="A154:B154"/>
    <mergeCell ref="A155:B155"/>
    <mergeCell ref="A156:B156"/>
    <mergeCell ref="A130:B130"/>
    <mergeCell ref="A135:A136"/>
    <mergeCell ref="A128:B128"/>
    <mergeCell ref="A129:B129"/>
    <mergeCell ref="A148:A149"/>
    <mergeCell ref="A140:B140"/>
    <mergeCell ref="A141:B141"/>
    <mergeCell ref="A142:B142"/>
    <mergeCell ref="A143:B143"/>
    <mergeCell ref="B184:D185"/>
    <mergeCell ref="B186:C187"/>
    <mergeCell ref="B188:C189"/>
    <mergeCell ref="B190:C191"/>
    <mergeCell ref="C113:L113"/>
    <mergeCell ref="A114:B114"/>
    <mergeCell ref="A115:B115"/>
    <mergeCell ref="A102:B102"/>
    <mergeCell ref="A103:B103"/>
    <mergeCell ref="A104:B104"/>
    <mergeCell ref="A109:A110"/>
    <mergeCell ref="A75:B75"/>
    <mergeCell ref="A100:B100"/>
    <mergeCell ref="C100:L100"/>
    <mergeCell ref="A101:B101"/>
    <mergeCell ref="A88:B88"/>
    <mergeCell ref="A89:B89"/>
    <mergeCell ref="A90:B90"/>
    <mergeCell ref="A91:B91"/>
    <mergeCell ref="D83:F83"/>
    <mergeCell ref="C71:L71"/>
    <mergeCell ref="A72:B72"/>
    <mergeCell ref="A73:B73"/>
    <mergeCell ref="A74:B74"/>
    <mergeCell ref="J2:L2"/>
    <mergeCell ref="J3:L3"/>
    <mergeCell ref="A157:B157"/>
    <mergeCell ref="A162:A163"/>
    <mergeCell ref="F2:G2"/>
    <mergeCell ref="B2:C2"/>
    <mergeCell ref="A86:L86"/>
    <mergeCell ref="A87:B87"/>
    <mergeCell ref="C87:L87"/>
    <mergeCell ref="A71:B71"/>
  </mergeCells>
  <dataValidations count="2">
    <dataValidation type="whole" allowBlank="1" showInputMessage="1" showErrorMessage="1" sqref="H2">
      <formula1>1</formula1>
      <formula2>12</formula2>
    </dataValidation>
    <dataValidation type="textLength" allowBlank="1" showInputMessage="1" showErrorMessage="1" sqref="D2:E2">
      <formula1>8</formula1>
      <formula2>30</formula2>
    </dataValidation>
  </dataValidations>
  <hyperlinks>
    <hyperlink ref="J2:L2" r:id="rId1" display="http://ados.blog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Sajo 2005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Beci</dc:creator>
  <cp:keywords/>
  <dc:description/>
  <cp:lastModifiedBy>Beci</cp:lastModifiedBy>
  <cp:lastPrinted>2008-04-01T11:24:03Z</cp:lastPrinted>
  <dcterms:created xsi:type="dcterms:W3CDTF">2008-01-30T14:58:10Z</dcterms:created>
  <dcterms:modified xsi:type="dcterms:W3CDTF">2008-04-01T11:28:36Z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